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asumura\Desktop\2016送付用資料\"/>
    </mc:Choice>
  </mc:AlternateContent>
  <bookViews>
    <workbookView xWindow="-12" yWindow="0" windowWidth="21396" windowHeight="6192" activeTab="1"/>
  </bookViews>
  <sheets>
    <sheet name="入力時の注意" sheetId="6" r:id="rId1"/>
    <sheet name="アンケート回答入力シート" sheetId="2" r:id="rId2"/>
    <sheet name="出力シート" sheetId="3" state="hidden" r:id="rId3"/>
    <sheet name="前年度実績参照" sheetId="4" state="hidden" r:id="rId4"/>
  </sheets>
  <definedNames>
    <definedName name="_xlnm.Print_Area" localSheetId="1">アンケート回答入力シート!$A:$D</definedName>
  </definedNames>
  <calcPr calcId="162913"/>
</workbook>
</file>

<file path=xl/calcChain.xml><?xml version="1.0" encoding="utf-8"?>
<calcChain xmlns="http://schemas.openxmlformats.org/spreadsheetml/2006/main">
  <c r="C215" i="2" l="1"/>
  <c r="C214" i="2"/>
  <c r="C216" i="2"/>
  <c r="IH8" i="3"/>
  <c r="IF8" i="3"/>
  <c r="IE8" i="3"/>
  <c r="HV8" i="3"/>
  <c r="HU8" i="3"/>
  <c r="HT8" i="3"/>
  <c r="IS8" i="3" l="1"/>
  <c r="C317" i="2"/>
  <c r="C303" i="2"/>
  <c r="C302" i="2"/>
  <c r="C301" i="2"/>
  <c r="C300" i="2"/>
  <c r="C299" i="2"/>
  <c r="C298" i="2"/>
  <c r="D262" i="2"/>
  <c r="D261" i="2"/>
  <c r="D259" i="2"/>
  <c r="D256" i="2"/>
  <c r="D254" i="2"/>
  <c r="D252" i="2"/>
  <c r="D250" i="2"/>
  <c r="C231" i="2"/>
  <c r="C223" i="2"/>
  <c r="C222" i="2"/>
  <c r="C220" i="2"/>
  <c r="C219" i="2"/>
  <c r="C218" i="2"/>
  <c r="D141" i="2"/>
  <c r="D140" i="2"/>
  <c r="C138" i="2"/>
  <c r="C137" i="2"/>
  <c r="C136" i="2"/>
  <c r="C135" i="2"/>
  <c r="C130" i="2"/>
  <c r="D129" i="2"/>
  <c r="D128" i="2"/>
  <c r="D127" i="2"/>
  <c r="D126" i="2"/>
  <c r="D125" i="2"/>
  <c r="D124" i="2"/>
  <c r="C123" i="2"/>
  <c r="C122" i="2"/>
  <c r="C120" i="2"/>
  <c r="D119" i="2"/>
  <c r="D118" i="2"/>
  <c r="D117" i="2"/>
  <c r="D116" i="2"/>
  <c r="D115" i="2"/>
  <c r="D114" i="2"/>
  <c r="C113" i="2"/>
  <c r="C112" i="2"/>
  <c r="D110" i="2"/>
  <c r="D109" i="2"/>
  <c r="D108" i="2"/>
  <c r="D107" i="2"/>
  <c r="C56" i="2"/>
  <c r="C55" i="2"/>
  <c r="C54" i="2"/>
  <c r="C53" i="2"/>
  <c r="C51" i="2"/>
  <c r="C50" i="2"/>
  <c r="C49" i="2"/>
  <c r="C47" i="2"/>
  <c r="C46" i="2"/>
  <c r="C45" i="2"/>
  <c r="C44" i="2"/>
  <c r="C43" i="2"/>
  <c r="C42" i="2"/>
  <c r="C41" i="2"/>
  <c r="C39" i="2"/>
  <c r="C38" i="2"/>
  <c r="C37" i="2"/>
  <c r="C35" i="2"/>
  <c r="C34" i="2"/>
  <c r="C26" i="2"/>
  <c r="C25" i="2"/>
  <c r="C24" i="2"/>
  <c r="C20" i="2"/>
  <c r="C19" i="2"/>
  <c r="C18" i="2"/>
  <c r="C17" i="2"/>
  <c r="C16" i="2"/>
  <c r="C15" i="2"/>
  <c r="C14" i="2"/>
  <c r="C13" i="2"/>
  <c r="C12" i="2"/>
  <c r="C11" i="2"/>
  <c r="C10" i="2"/>
  <c r="C102" i="2"/>
  <c r="C101" i="2"/>
  <c r="C100" i="2"/>
  <c r="C306" i="2"/>
  <c r="C305" i="2"/>
  <c r="C304" i="2"/>
  <c r="C36" i="2"/>
  <c r="FE8" i="3" l="1"/>
  <c r="DO8" i="3" l="1"/>
  <c r="DN8" i="3"/>
  <c r="DM8" i="3"/>
  <c r="A8" i="3" l="1"/>
  <c r="IR8" i="3"/>
  <c r="IQ8" i="3"/>
  <c r="IP8" i="3"/>
  <c r="IO8" i="3"/>
  <c r="IN8" i="3"/>
  <c r="IM8" i="3"/>
  <c r="IL8" i="3"/>
  <c r="IK8" i="3"/>
  <c r="IJ8" i="3"/>
  <c r="IV8" i="3"/>
  <c r="IW8" i="3"/>
  <c r="IX8" i="3"/>
  <c r="IY8" i="3"/>
  <c r="HX8" i="3"/>
  <c r="HY8" i="3"/>
  <c r="HZ8" i="3"/>
  <c r="IA8" i="3"/>
  <c r="IB8" i="3"/>
  <c r="IC8" i="3"/>
  <c r="ID8" i="3"/>
  <c r="IG8" i="3"/>
  <c r="II8" i="3"/>
  <c r="HW8" i="3"/>
  <c r="HJ8" i="3"/>
  <c r="HK8" i="3"/>
  <c r="HL8" i="3"/>
  <c r="HM8" i="3"/>
  <c r="HN8" i="3"/>
  <c r="HO8" i="3"/>
  <c r="HP8" i="3"/>
  <c r="HQ8" i="3"/>
  <c r="HR8" i="3"/>
  <c r="HS8" i="3"/>
  <c r="HI8" i="3"/>
  <c r="GV8" i="3"/>
  <c r="GW8" i="3"/>
  <c r="GX8" i="3"/>
  <c r="GY8" i="3"/>
  <c r="GZ8" i="3"/>
  <c r="HA8" i="3"/>
  <c r="HB8" i="3"/>
  <c r="HC8" i="3"/>
  <c r="HD8" i="3"/>
  <c r="HE8" i="3"/>
  <c r="HF8" i="3"/>
  <c r="HG8" i="3"/>
  <c r="HH8" i="3"/>
  <c r="GU8" i="3"/>
  <c r="GS8" i="3"/>
  <c r="GT8" i="3"/>
  <c r="GR8" i="3"/>
  <c r="GK8" i="3"/>
  <c r="GL8" i="3"/>
  <c r="GM8" i="3"/>
  <c r="GN8" i="3"/>
  <c r="GO8" i="3"/>
  <c r="GP8" i="3"/>
  <c r="GQ8" i="3"/>
  <c r="GJ8" i="3"/>
  <c r="GH8" i="3"/>
  <c r="GI8" i="3"/>
  <c r="GG8" i="3"/>
  <c r="GF8" i="3"/>
  <c r="GC8" i="3"/>
  <c r="GA8" i="3"/>
  <c r="GE8" i="3"/>
  <c r="GB8" i="3"/>
  <c r="FZ8" i="3"/>
  <c r="FY8" i="3"/>
  <c r="FM8" i="3"/>
  <c r="FN8" i="3"/>
  <c r="FO8" i="3"/>
  <c r="FP8" i="3"/>
  <c r="FQ8" i="3"/>
  <c r="FL8" i="3"/>
  <c r="FK8" i="3"/>
  <c r="FI8" i="3"/>
  <c r="FJ8" i="3"/>
  <c r="FH8" i="3"/>
  <c r="FD8" i="3"/>
  <c r="EM8" i="3"/>
  <c r="EN8" i="3"/>
  <c r="EO8" i="3"/>
  <c r="ER8" i="3"/>
  <c r="ES8" i="3"/>
  <c r="ET8" i="3"/>
  <c r="EW8" i="3"/>
  <c r="EX8" i="3"/>
  <c r="EY8" i="3"/>
  <c r="FB8" i="3"/>
  <c r="FA8" i="3"/>
  <c r="EV8" i="3"/>
  <c r="EQ8" i="3"/>
  <c r="EL8" i="3"/>
  <c r="EE8" i="3"/>
  <c r="EF8" i="3"/>
  <c r="EG8" i="3"/>
  <c r="EH8" i="3"/>
  <c r="EI8" i="3"/>
  <c r="ED8" i="3"/>
  <c r="DR8" i="3"/>
  <c r="DS8" i="3"/>
  <c r="DT8" i="3"/>
  <c r="DU8" i="3"/>
  <c r="DV8" i="3"/>
  <c r="DW8" i="3"/>
  <c r="DX8" i="3"/>
  <c r="DY8" i="3"/>
  <c r="DZ8" i="3"/>
  <c r="EA8" i="3"/>
  <c r="EB8" i="3"/>
  <c r="DQ8" i="3"/>
  <c r="DK8" i="3"/>
  <c r="DL8" i="3"/>
  <c r="DJ8" i="3"/>
  <c r="DF8" i="3"/>
  <c r="DG8" i="3"/>
  <c r="DH8" i="3"/>
  <c r="DE8" i="3"/>
  <c r="CW8" i="3"/>
  <c r="CX8" i="3"/>
  <c r="CV8" i="3"/>
  <c r="CU8" i="3"/>
  <c r="BY8" i="3"/>
  <c r="BQ8" i="3"/>
  <c r="BR8" i="3"/>
  <c r="BS8" i="3"/>
  <c r="BT8" i="3"/>
  <c r="BU8" i="3"/>
  <c r="BP8" i="3"/>
  <c r="BL8" i="3"/>
  <c r="BM8" i="3"/>
  <c r="BN8" i="3"/>
  <c r="BO8" i="3"/>
  <c r="BK8" i="3"/>
  <c r="BI8" i="3"/>
  <c r="BJ8" i="3"/>
  <c r="BH8" i="3"/>
  <c r="BD8" i="3"/>
  <c r="BE8" i="3"/>
  <c r="BF8" i="3"/>
  <c r="BG8" i="3"/>
  <c r="BC8" i="3"/>
  <c r="BA8" i="3"/>
  <c r="BB8" i="3"/>
  <c r="AZ8" i="3"/>
  <c r="AV8" i="3"/>
  <c r="AW8" i="3"/>
  <c r="AX8" i="3"/>
  <c r="AY8" i="3"/>
  <c r="AU8" i="3"/>
  <c r="AS8" i="3"/>
  <c r="AT8" i="3"/>
  <c r="AR8" i="3"/>
  <c r="DP8" i="3" l="1"/>
  <c r="FC8" i="3"/>
  <c r="EZ8" i="3"/>
  <c r="DI8" i="3"/>
  <c r="GD8" i="3"/>
  <c r="EU8" i="3"/>
  <c r="EP8" i="3"/>
  <c r="EJ8" i="3"/>
  <c r="EC8" i="3"/>
  <c r="P8" i="3"/>
  <c r="Q8" i="3"/>
  <c r="R8" i="3"/>
  <c r="S8" i="3"/>
  <c r="T8" i="3"/>
  <c r="U8" i="3"/>
  <c r="FF8" i="3" l="1"/>
  <c r="FG8" i="3"/>
  <c r="EK8" i="3"/>
  <c r="IZ8" i="3"/>
  <c r="IU8" i="3"/>
  <c r="IT8" i="3"/>
  <c r="FX8" i="3"/>
  <c r="FW8" i="3"/>
  <c r="FV8" i="3"/>
  <c r="FU8" i="3"/>
  <c r="FT8" i="3"/>
  <c r="FS8" i="3"/>
  <c r="FR8" i="3"/>
  <c r="DD8" i="3"/>
  <c r="DC8" i="3"/>
  <c r="DB8" i="3"/>
  <c r="DA8" i="3"/>
  <c r="CZ8" i="3"/>
  <c r="CY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X8" i="3"/>
  <c r="BW8" i="3"/>
  <c r="BV8" i="3"/>
  <c r="AQ8" i="3"/>
  <c r="AP8" i="3" l="1"/>
  <c r="AO8" i="3"/>
  <c r="AN8" i="3"/>
  <c r="AL8" i="3"/>
  <c r="AK8" i="3"/>
  <c r="AJ8" i="3"/>
  <c r="AI8" i="3"/>
  <c r="AG8" i="3"/>
  <c r="AF8" i="3"/>
  <c r="AE8" i="3"/>
  <c r="AD8" i="3"/>
  <c r="AC8" i="3"/>
  <c r="AB8" i="3"/>
  <c r="AA8" i="3"/>
  <c r="Z8" i="3"/>
  <c r="Y8" i="3"/>
  <c r="X8" i="3"/>
  <c r="W8" i="3"/>
  <c r="V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</calcChain>
</file>

<file path=xl/comments1.xml><?xml version="1.0" encoding="utf-8"?>
<comments xmlns="http://schemas.openxmlformats.org/spreadsheetml/2006/main">
  <authors>
    <author>東京医科歯科大学輸血部</author>
  </authors>
  <commentList>
    <comment ref="BM6" authorId="0" shape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BO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未回答/未実施：0
教員：1
技師：2
教官＋技師：3
その他：4
</t>
        </r>
      </text>
    </comment>
    <comment ref="BR6" authorId="0" shape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  <comment ref="BU6" authorId="0" shapeId="0">
      <text>
        <r>
          <rPr>
            <sz val="9"/>
            <color indexed="81"/>
            <rFont val="ＭＳ Ｐゴシック"/>
            <family val="3"/>
            <charset val="128"/>
          </rPr>
          <t>未回答/未実施：0
教員：1
技師：2
教官＋技師：3
その他：4</t>
        </r>
      </text>
    </comment>
  </commentList>
</comments>
</file>

<file path=xl/sharedStrings.xml><?xml version="1.0" encoding="utf-8"?>
<sst xmlns="http://schemas.openxmlformats.org/spreadsheetml/2006/main" count="8172" uniqueCount="1604">
  <si>
    <t>全赤血球製剤廃棄率（％）</t>
  </si>
  <si>
    <t>新鮮凍結血漿廃棄率（％）</t>
  </si>
  <si>
    <t>濃厚血小板廃棄率（％）</t>
  </si>
  <si>
    <t>造血細胞
ｺﾛﾆｰｱｯｾｲ</t>
  </si>
  <si>
    <t>CD34
定量</t>
  </si>
  <si>
    <t>可溶性IL-2ﾚｾﾌﾟﾀｰ</t>
  </si>
  <si>
    <t>保管場所</t>
  </si>
  <si>
    <t>201～400mL</t>
  </si>
  <si>
    <t>201～401mL</t>
  </si>
  <si>
    <t>リンパ球</t>
  </si>
  <si>
    <t>末梢血幹細胞</t>
  </si>
  <si>
    <t>ABO血液型</t>
  </si>
  <si>
    <t>直接ｸｰﾑｽ</t>
  </si>
  <si>
    <t>間接ｸｰﾑｽ</t>
  </si>
  <si>
    <t>赤血球不規則抗体</t>
  </si>
  <si>
    <t>ABO式亜型</t>
  </si>
  <si>
    <t>抗血小板抗体</t>
  </si>
  <si>
    <t>HLA-A,B,C</t>
  </si>
  <si>
    <t>HLA-DR,DQ,DP</t>
  </si>
  <si>
    <t>GIFT法･MPHA法</t>
  </si>
  <si>
    <t>LCT法･LCT-AHG法</t>
  </si>
  <si>
    <t>PHA</t>
  </si>
  <si>
    <t>Con-A</t>
  </si>
  <si>
    <t>PCR(VNTR･STR)</t>
  </si>
  <si>
    <t>ELISA法</t>
  </si>
  <si>
    <t>表1　施設概要</t>
    <rPh sb="0" eb="1">
      <t>ヒョウ</t>
    </rPh>
    <rPh sb="3" eb="5">
      <t>シセツ</t>
    </rPh>
    <rPh sb="5" eb="7">
      <t>ガイヨウ</t>
    </rPh>
    <phoneticPr fontId="2"/>
  </si>
  <si>
    <t>表2　輸血部（門）の職員について</t>
    <rPh sb="0" eb="1">
      <t>ヒョウ</t>
    </rPh>
    <rPh sb="3" eb="5">
      <t>ユケツ</t>
    </rPh>
    <rPh sb="5" eb="6">
      <t>ブ</t>
    </rPh>
    <rPh sb="7" eb="8">
      <t>モン</t>
    </rPh>
    <rPh sb="10" eb="12">
      <t>ショクイン</t>
    </rPh>
    <phoneticPr fontId="2"/>
  </si>
  <si>
    <t>表3　輸血学教育について</t>
    <rPh sb="0" eb="1">
      <t>ヒョウ</t>
    </rPh>
    <rPh sb="3" eb="5">
      <t>ユケツ</t>
    </rPh>
    <rPh sb="5" eb="6">
      <t>ガク</t>
    </rPh>
    <rPh sb="6" eb="8">
      <t>キョウイク</t>
    </rPh>
    <phoneticPr fontId="2"/>
  </si>
  <si>
    <t>表4　夜間・休日の勤務態勢について</t>
    <rPh sb="0" eb="1">
      <t>ヒョウ</t>
    </rPh>
    <rPh sb="3" eb="5">
      <t>ヤカン</t>
    </rPh>
    <rPh sb="6" eb="8">
      <t>キュウジツ</t>
    </rPh>
    <rPh sb="9" eb="11">
      <t>キンム</t>
    </rPh>
    <rPh sb="11" eb="13">
      <t>タイセイ</t>
    </rPh>
    <phoneticPr fontId="2"/>
  </si>
  <si>
    <t>表5　血液製剤使用数（輸血本数）</t>
    <rPh sb="0" eb="1">
      <t>ヒョウ</t>
    </rPh>
    <rPh sb="3" eb="5">
      <t>ケツエキ</t>
    </rPh>
    <rPh sb="5" eb="7">
      <t>セイザイ</t>
    </rPh>
    <rPh sb="7" eb="9">
      <t>シヨウ</t>
    </rPh>
    <rPh sb="9" eb="10">
      <t>スウ</t>
    </rPh>
    <rPh sb="11" eb="13">
      <t>ユケツ</t>
    </rPh>
    <rPh sb="13" eb="15">
      <t>ホンスウ</t>
    </rPh>
    <phoneticPr fontId="2"/>
  </si>
  <si>
    <t>表6　血液製剤の廃棄（日赤血）</t>
    <rPh sb="0" eb="1">
      <t>ヒョウ</t>
    </rPh>
    <rPh sb="3" eb="5">
      <t>ケツエキ</t>
    </rPh>
    <rPh sb="5" eb="7">
      <t>セイザイ</t>
    </rPh>
    <rPh sb="8" eb="10">
      <t>ハイキ</t>
    </rPh>
    <rPh sb="11" eb="13">
      <t>ニッセキ</t>
    </rPh>
    <rPh sb="13" eb="14">
      <t>ケツ</t>
    </rPh>
    <phoneticPr fontId="2"/>
  </si>
  <si>
    <t>表7　貯血式自己血輸血関連</t>
    <rPh sb="0" eb="1">
      <t>ヒョウ</t>
    </rPh>
    <rPh sb="3" eb="4">
      <t>チョ</t>
    </rPh>
    <rPh sb="4" eb="5">
      <t>ケツ</t>
    </rPh>
    <rPh sb="5" eb="6">
      <t>シキ</t>
    </rPh>
    <rPh sb="6" eb="8">
      <t>ジコ</t>
    </rPh>
    <rPh sb="8" eb="9">
      <t>ケツ</t>
    </rPh>
    <rPh sb="9" eb="11">
      <t>ユケツ</t>
    </rPh>
    <rPh sb="11" eb="13">
      <t>カンレン</t>
    </rPh>
    <phoneticPr fontId="2"/>
  </si>
  <si>
    <t>表8　特殊業務（輸血部（門）で実施しているもの）</t>
    <rPh sb="0" eb="1">
      <t>ヒョウ</t>
    </rPh>
    <rPh sb="3" eb="5">
      <t>トクシュ</t>
    </rPh>
    <rPh sb="5" eb="7">
      <t>ギョウム</t>
    </rPh>
    <rPh sb="8" eb="10">
      <t>ユケツ</t>
    </rPh>
    <rPh sb="10" eb="11">
      <t>ブ</t>
    </rPh>
    <rPh sb="12" eb="13">
      <t>モン</t>
    </rPh>
    <rPh sb="15" eb="17">
      <t>ジッシ</t>
    </rPh>
    <phoneticPr fontId="2"/>
  </si>
  <si>
    <t>表9　輸血検査（輸血部（門）で行っている検査の件数）</t>
    <rPh sb="0" eb="1">
      <t>ヒョウ</t>
    </rPh>
    <rPh sb="3" eb="5">
      <t>ユケツ</t>
    </rPh>
    <rPh sb="5" eb="7">
      <t>ケンサ</t>
    </rPh>
    <rPh sb="8" eb="10">
      <t>ユケツ</t>
    </rPh>
    <rPh sb="10" eb="11">
      <t>ブ</t>
    </rPh>
    <rPh sb="12" eb="13">
      <t>モン</t>
    </rPh>
    <rPh sb="15" eb="16">
      <t>オコナ</t>
    </rPh>
    <rPh sb="20" eb="22">
      <t>ケンサ</t>
    </rPh>
    <rPh sb="23" eb="25">
      <t>ケンスウ</t>
    </rPh>
    <phoneticPr fontId="2"/>
  </si>
  <si>
    <t>表10　コンピュータの利用状況</t>
    <rPh sb="0" eb="1">
      <t>ヒョウ</t>
    </rPh>
    <rPh sb="11" eb="13">
      <t>リヨウ</t>
    </rPh>
    <rPh sb="13" eb="15">
      <t>ジョウキョウ</t>
    </rPh>
    <phoneticPr fontId="2"/>
  </si>
  <si>
    <t>表11　輸血部（門）活動</t>
    <rPh sb="0" eb="1">
      <t>ヒョウ</t>
    </rPh>
    <rPh sb="4" eb="6">
      <t>ユケツ</t>
    </rPh>
    <rPh sb="6" eb="7">
      <t>ブ</t>
    </rPh>
    <rPh sb="8" eb="9">
      <t>モン</t>
    </rPh>
    <rPh sb="10" eb="12">
      <t>カツドウ</t>
    </rPh>
    <phoneticPr fontId="2"/>
  </si>
  <si>
    <t>大学名</t>
    <rPh sb="0" eb="3">
      <t>ダイガクメイ</t>
    </rPh>
    <phoneticPr fontId="2"/>
  </si>
  <si>
    <t>病院名</t>
    <rPh sb="0" eb="2">
      <t>ビョウイン</t>
    </rPh>
    <rPh sb="2" eb="3">
      <t>メイ</t>
    </rPh>
    <phoneticPr fontId="2"/>
  </si>
  <si>
    <t>病床数</t>
    <rPh sb="0" eb="2">
      <t>ビョウショウ</t>
    </rPh>
    <rPh sb="2" eb="3">
      <t>スウ</t>
    </rPh>
    <phoneticPr fontId="2"/>
  </si>
  <si>
    <t>輸血部門の名称</t>
    <rPh sb="0" eb="2">
      <t>ユケツ</t>
    </rPh>
    <rPh sb="2" eb="4">
      <t>ブモン</t>
    </rPh>
    <rPh sb="5" eb="7">
      <t>メイショウ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</si>
  <si>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</si>
  <si>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</si>
  <si>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電話（問合せ先）</t>
    <rPh sb="0" eb="2">
      <t>デンワ</t>
    </rPh>
    <rPh sb="3" eb="5">
      <t>トイアワ</t>
    </rPh>
    <rPh sb="6" eb="7">
      <t>サキ</t>
    </rPh>
    <phoneticPr fontId="2"/>
  </si>
  <si>
    <t>内線番号</t>
    <rPh sb="0" eb="2">
      <t>ナイセン</t>
    </rPh>
    <rPh sb="2" eb="4">
      <t>バンゴウ</t>
    </rPh>
    <phoneticPr fontId="2"/>
  </si>
  <si>
    <t>アンケート回答者</t>
    <rPh sb="5" eb="7">
      <t>カイトウ</t>
    </rPh>
    <rPh sb="7" eb="8">
      <t>シャ</t>
    </rPh>
    <phoneticPr fontId="2"/>
  </si>
  <si>
    <t>電子メールアドレス</t>
    <rPh sb="0" eb="2">
      <t>デンシ</t>
    </rPh>
    <phoneticPr fontId="2"/>
  </si>
  <si>
    <t>部長氏名</t>
    <rPh sb="0" eb="2">
      <t>ブチョウ</t>
    </rPh>
    <rPh sb="2" eb="4">
      <t>シメイ</t>
    </rPh>
    <phoneticPr fontId="2"/>
  </si>
  <si>
    <t>職名</t>
    <rPh sb="0" eb="2">
      <t>ショクメイ</t>
    </rPh>
    <phoneticPr fontId="2"/>
  </si>
  <si>
    <t>専任</t>
    <rPh sb="0" eb="2">
      <t>センニン</t>
    </rPh>
    <phoneticPr fontId="2"/>
  </si>
  <si>
    <t>副部長氏名</t>
    <rPh sb="0" eb="3">
      <t>フクブチョウ</t>
    </rPh>
    <rPh sb="3" eb="5">
      <t>シメイ</t>
    </rPh>
    <phoneticPr fontId="2"/>
  </si>
  <si>
    <t>教員数</t>
    <rPh sb="0" eb="2">
      <t>キョウイン</t>
    </rPh>
    <rPh sb="2" eb="3">
      <t>スウ</t>
    </rPh>
    <phoneticPr fontId="2"/>
  </si>
  <si>
    <t>検査技師数</t>
    <rPh sb="0" eb="2">
      <t>ケンサ</t>
    </rPh>
    <rPh sb="2" eb="4">
      <t>ギシ</t>
    </rPh>
    <rPh sb="4" eb="5">
      <t>スウ</t>
    </rPh>
    <phoneticPr fontId="2"/>
  </si>
  <si>
    <t>看護師数</t>
    <rPh sb="0" eb="3">
      <t>カンゴシ</t>
    </rPh>
    <rPh sb="3" eb="4">
      <t>スウ</t>
    </rPh>
    <phoneticPr fontId="2"/>
  </si>
  <si>
    <t>事務職員数</t>
    <rPh sb="0" eb="2">
      <t>ジム</t>
    </rPh>
    <rPh sb="2" eb="4">
      <t>ショクイン</t>
    </rPh>
    <rPh sb="4" eb="5">
      <t>スウ</t>
    </rPh>
    <phoneticPr fontId="2"/>
  </si>
  <si>
    <t>新卒看護師対象</t>
    <rPh sb="0" eb="2">
      <t>シンソツ</t>
    </rPh>
    <rPh sb="2" eb="5">
      <t>カンゴシ</t>
    </rPh>
    <rPh sb="5" eb="7">
      <t>タイショウ</t>
    </rPh>
    <phoneticPr fontId="2"/>
  </si>
  <si>
    <t>研修施設の認定等</t>
    <rPh sb="0" eb="2">
      <t>ケンシュウ</t>
    </rPh>
    <rPh sb="2" eb="4">
      <t>シセツ</t>
    </rPh>
    <rPh sb="5" eb="7">
      <t>ニンテイ</t>
    </rPh>
    <rPh sb="7" eb="8">
      <t>トウ</t>
    </rPh>
    <phoneticPr fontId="2"/>
  </si>
  <si>
    <t>夜間・休日に輸血業務に携わる人数</t>
    <rPh sb="0" eb="2">
      <t>ヤカン</t>
    </rPh>
    <rPh sb="3" eb="5">
      <t>キュウジツ</t>
    </rPh>
    <rPh sb="6" eb="8">
      <t>ユケツ</t>
    </rPh>
    <rPh sb="8" eb="10">
      <t>ギョウム</t>
    </rPh>
    <rPh sb="11" eb="12">
      <t>タズサ</t>
    </rPh>
    <rPh sb="14" eb="16">
      <t>ニンズウ</t>
    </rPh>
    <phoneticPr fontId="2"/>
  </si>
  <si>
    <t>夜間勤務態勢</t>
    <rPh sb="0" eb="2">
      <t>ヤカン</t>
    </rPh>
    <rPh sb="2" eb="4">
      <t>キンム</t>
    </rPh>
    <rPh sb="4" eb="6">
      <t>タイセイ</t>
    </rPh>
    <phoneticPr fontId="2"/>
  </si>
  <si>
    <t>宿直時間</t>
    <rPh sb="0" eb="2">
      <t>シュクチョク</t>
    </rPh>
    <rPh sb="2" eb="4">
      <t>ジカン</t>
    </rPh>
    <phoneticPr fontId="2"/>
  </si>
  <si>
    <t>夜勤時間-1</t>
    <rPh sb="0" eb="2">
      <t>ヤキン</t>
    </rPh>
    <rPh sb="2" eb="4">
      <t>ジカン</t>
    </rPh>
    <phoneticPr fontId="2"/>
  </si>
  <si>
    <t>夜勤時間-2</t>
    <rPh sb="0" eb="2">
      <t>ヤキン</t>
    </rPh>
    <rPh sb="2" eb="4">
      <t>ジカン</t>
    </rPh>
    <phoneticPr fontId="2"/>
  </si>
  <si>
    <t>夜勤明け（翌日）の勤務</t>
    <rPh sb="0" eb="3">
      <t>ヤキンア</t>
    </rPh>
    <rPh sb="5" eb="7">
      <t>ヨクジツ</t>
    </rPh>
    <rPh sb="9" eb="11">
      <t>キンム</t>
    </rPh>
    <phoneticPr fontId="2"/>
  </si>
  <si>
    <t>休日勤務態勢</t>
    <rPh sb="0" eb="2">
      <t>キュウジツ</t>
    </rPh>
    <rPh sb="2" eb="4">
      <t>キンム</t>
    </rPh>
    <rPh sb="4" eb="6">
      <t>タイセイ</t>
    </rPh>
    <phoneticPr fontId="2"/>
  </si>
  <si>
    <t>日直時間</t>
    <rPh sb="0" eb="2">
      <t>ニッチョク</t>
    </rPh>
    <rPh sb="2" eb="4">
      <t>ジカン</t>
    </rPh>
    <phoneticPr fontId="2"/>
  </si>
  <si>
    <t>日勤時間-1</t>
    <rPh sb="0" eb="2">
      <t>ニッキン</t>
    </rPh>
    <rPh sb="2" eb="4">
      <t>ジカン</t>
    </rPh>
    <phoneticPr fontId="2"/>
  </si>
  <si>
    <t>日勤時間-2</t>
    <rPh sb="0" eb="2">
      <t>ニッキン</t>
    </rPh>
    <rPh sb="2" eb="4">
      <t>ジカン</t>
    </rPh>
    <phoneticPr fontId="2"/>
  </si>
  <si>
    <t>休日勤務者の扱い</t>
    <rPh sb="0" eb="2">
      <t>キュウジツ</t>
    </rPh>
    <rPh sb="2" eb="4">
      <t>キンム</t>
    </rPh>
    <rPh sb="4" eb="5">
      <t>シャ</t>
    </rPh>
    <rPh sb="6" eb="7">
      <t>アツカ</t>
    </rPh>
    <phoneticPr fontId="2"/>
  </si>
  <si>
    <t>確認のための検査体制</t>
    <rPh sb="0" eb="2">
      <t>カクニン</t>
    </rPh>
    <rPh sb="6" eb="8">
      <t>ケンサ</t>
    </rPh>
    <rPh sb="8" eb="10">
      <t>タイセイ</t>
    </rPh>
    <phoneticPr fontId="2"/>
  </si>
  <si>
    <t>赤血球濃厚液</t>
    <rPh sb="0" eb="3">
      <t>セッケッキュウ</t>
    </rPh>
    <rPh sb="3" eb="5">
      <t>ノウコウ</t>
    </rPh>
    <rPh sb="5" eb="6">
      <t>エキ</t>
    </rPh>
    <phoneticPr fontId="2"/>
  </si>
  <si>
    <t>新鮮凍結血漿</t>
    <rPh sb="0" eb="2">
      <t>シンセン</t>
    </rPh>
    <rPh sb="2" eb="4">
      <t>トウケツ</t>
    </rPh>
    <rPh sb="4" eb="6">
      <t>ケッショウ</t>
    </rPh>
    <phoneticPr fontId="2"/>
  </si>
  <si>
    <t>濃厚血小板</t>
    <rPh sb="0" eb="2">
      <t>ノウコウ</t>
    </rPh>
    <rPh sb="2" eb="5">
      <t>ケッショウバン</t>
    </rPh>
    <phoneticPr fontId="2"/>
  </si>
  <si>
    <t>濃厚血小板HLA</t>
    <rPh sb="0" eb="2">
      <t>ノウコウ</t>
    </rPh>
    <rPh sb="2" eb="5">
      <t>ケッショウバン</t>
    </rPh>
    <phoneticPr fontId="2"/>
  </si>
  <si>
    <t>全血液</t>
    <rPh sb="0" eb="1">
      <t>ゼン</t>
    </rPh>
    <rPh sb="1" eb="3">
      <t>ケツエキ</t>
    </rPh>
    <phoneticPr fontId="2"/>
  </si>
  <si>
    <t>洗浄赤血球</t>
    <rPh sb="0" eb="2">
      <t>センジョウ</t>
    </rPh>
    <rPh sb="2" eb="5">
      <t>セッケッキュウ</t>
    </rPh>
    <phoneticPr fontId="2"/>
  </si>
  <si>
    <t>合成血</t>
    <rPh sb="0" eb="2">
      <t>ゴウセイ</t>
    </rPh>
    <rPh sb="2" eb="3">
      <t>ケツ</t>
    </rPh>
    <phoneticPr fontId="2"/>
  </si>
  <si>
    <t>その他の赤血球</t>
    <rPh sb="2" eb="3">
      <t>タ</t>
    </rPh>
    <rPh sb="4" eb="7">
      <t>セッケッキュウ</t>
    </rPh>
    <phoneticPr fontId="2"/>
  </si>
  <si>
    <t>その他赤血球</t>
    <rPh sb="2" eb="3">
      <t>タ</t>
    </rPh>
    <rPh sb="3" eb="6">
      <t>セッケッキュウ</t>
    </rPh>
    <phoneticPr fontId="2"/>
  </si>
  <si>
    <t>輸血管理料加算関連</t>
    <rPh sb="0" eb="2">
      <t>ユケツ</t>
    </rPh>
    <rPh sb="2" eb="4">
      <t>カンリ</t>
    </rPh>
    <rPh sb="4" eb="5">
      <t>リョウ</t>
    </rPh>
    <rPh sb="5" eb="7">
      <t>カサン</t>
    </rPh>
    <rPh sb="7" eb="9">
      <t>カンレン</t>
    </rPh>
    <phoneticPr fontId="2"/>
  </si>
  <si>
    <t>製剤別の輸血患者数（重複なし）</t>
    <rPh sb="0" eb="2">
      <t>セイザイ</t>
    </rPh>
    <rPh sb="2" eb="3">
      <t>ベツ</t>
    </rPh>
    <rPh sb="4" eb="6">
      <t>ユケツ</t>
    </rPh>
    <rPh sb="6" eb="8">
      <t>カンジャ</t>
    </rPh>
    <rPh sb="8" eb="9">
      <t>スウ</t>
    </rPh>
    <rPh sb="10" eb="12">
      <t>チョウフク</t>
    </rPh>
    <phoneticPr fontId="3"/>
  </si>
  <si>
    <t>輸血患者数（重複なし）</t>
    <rPh sb="0" eb="2">
      <t>ユケツ</t>
    </rPh>
    <rPh sb="2" eb="5">
      <t>カンジャスウ</t>
    </rPh>
    <rPh sb="6" eb="8">
      <t>チョウフク</t>
    </rPh>
    <phoneticPr fontId="3"/>
  </si>
  <si>
    <t>全赤血球製剤廃棄金額（円）</t>
    <rPh sb="8" eb="10">
      <t>キンガク</t>
    </rPh>
    <rPh sb="11" eb="12">
      <t>エン</t>
    </rPh>
    <phoneticPr fontId="3"/>
  </si>
  <si>
    <t>新鮮凍結血漿廃棄金額（円）</t>
    <rPh sb="8" eb="10">
      <t>キンガク</t>
    </rPh>
    <phoneticPr fontId="3"/>
  </si>
  <si>
    <t>濃厚血小板廃棄金額（円）</t>
    <rPh sb="7" eb="9">
      <t>キンガク</t>
    </rPh>
    <phoneticPr fontId="3"/>
  </si>
  <si>
    <t>貯血式自己血</t>
    <rPh sb="0" eb="1">
      <t>チョ</t>
    </rPh>
    <rPh sb="1" eb="2">
      <t>ケツ</t>
    </rPh>
    <rPh sb="2" eb="3">
      <t>シキ</t>
    </rPh>
    <rPh sb="3" eb="5">
      <t>ジコ</t>
    </rPh>
    <rPh sb="5" eb="6">
      <t>ケツ</t>
    </rPh>
    <phoneticPr fontId="2"/>
  </si>
  <si>
    <t>自己血の保管方法</t>
    <rPh sb="0" eb="2">
      <t>ジコ</t>
    </rPh>
    <rPh sb="2" eb="3">
      <t>ケツ</t>
    </rPh>
    <rPh sb="4" eb="6">
      <t>ホカン</t>
    </rPh>
    <rPh sb="6" eb="8">
      <t>ホウホウ</t>
    </rPh>
    <phoneticPr fontId="2"/>
  </si>
  <si>
    <t>自己血の保管庫</t>
    <rPh sb="0" eb="2">
      <t>ジコ</t>
    </rPh>
    <rPh sb="2" eb="3">
      <t>ケツ</t>
    </rPh>
    <rPh sb="4" eb="7">
      <t>ホカンコ</t>
    </rPh>
    <phoneticPr fontId="2"/>
  </si>
  <si>
    <t>自己血貯血本数</t>
    <rPh sb="0" eb="2">
      <t>ジコ</t>
    </rPh>
    <rPh sb="2" eb="3">
      <t>ケツ</t>
    </rPh>
    <rPh sb="3" eb="4">
      <t>チョ</t>
    </rPh>
    <rPh sb="4" eb="5">
      <t>ケツ</t>
    </rPh>
    <rPh sb="5" eb="7">
      <t>ホンスウ</t>
    </rPh>
    <phoneticPr fontId="2"/>
  </si>
  <si>
    <t>自己血輸血本数</t>
    <rPh sb="0" eb="2">
      <t>ジコ</t>
    </rPh>
    <rPh sb="2" eb="3">
      <t>ケツ</t>
    </rPh>
    <rPh sb="3" eb="5">
      <t>ユケツ</t>
    </rPh>
    <rPh sb="5" eb="7">
      <t>ホンスウ</t>
    </rPh>
    <phoneticPr fontId="2"/>
  </si>
  <si>
    <t>自己血輸血</t>
    <rPh sb="0" eb="3">
      <t>ジコケツ</t>
    </rPh>
    <rPh sb="3" eb="5">
      <t>ユケツ</t>
    </rPh>
    <phoneticPr fontId="2"/>
  </si>
  <si>
    <t>その他</t>
    <rPh sb="2" eb="3">
      <t>タ</t>
    </rPh>
    <phoneticPr fontId="2"/>
  </si>
  <si>
    <t>日赤製剤分割処理件数</t>
    <rPh sb="8" eb="10">
      <t>ケンスウ</t>
    </rPh>
    <phoneticPr fontId="4"/>
  </si>
  <si>
    <t>洗浄（又は置換）
血小板調整件数</t>
    <rPh sb="3" eb="4">
      <t>マタ</t>
    </rPh>
    <rPh sb="5" eb="7">
      <t>チカン</t>
    </rPh>
    <rPh sb="14" eb="16">
      <t>ケンスウ</t>
    </rPh>
    <phoneticPr fontId="4"/>
  </si>
  <si>
    <t>フィブリン糊作成件数</t>
    <rPh sb="8" eb="10">
      <t>ケンスウ</t>
    </rPh>
    <phoneticPr fontId="4"/>
  </si>
  <si>
    <t>瀉血件数</t>
    <rPh sb="0" eb="2">
      <t>シャケツ</t>
    </rPh>
    <rPh sb="2" eb="4">
      <t>ケンスウ</t>
    </rPh>
    <phoneticPr fontId="4"/>
  </si>
  <si>
    <t>成分採血の件数</t>
    <rPh sb="0" eb="2">
      <t>セイブン</t>
    </rPh>
    <rPh sb="2" eb="4">
      <t>サイケツ</t>
    </rPh>
    <rPh sb="5" eb="7">
      <t>ケンスウ</t>
    </rPh>
    <phoneticPr fontId="2"/>
  </si>
  <si>
    <t>血漿・細胞処理の件数</t>
    <rPh sb="0" eb="2">
      <t>ケッショウ</t>
    </rPh>
    <rPh sb="3" eb="5">
      <t>サイボウ</t>
    </rPh>
    <rPh sb="5" eb="7">
      <t>ショリ</t>
    </rPh>
    <rPh sb="8" eb="10">
      <t>ケンスウ</t>
    </rPh>
    <phoneticPr fontId="2"/>
  </si>
  <si>
    <t>自家骨髄移植</t>
    <rPh sb="0" eb="2">
      <t>ジカ</t>
    </rPh>
    <rPh sb="2" eb="4">
      <t>コツズイ</t>
    </rPh>
    <rPh sb="4" eb="6">
      <t>イショク</t>
    </rPh>
    <phoneticPr fontId="2"/>
  </si>
  <si>
    <t>同種骨髄移植</t>
    <rPh sb="0" eb="2">
      <t>ドウシュ</t>
    </rPh>
    <rPh sb="2" eb="4">
      <t>コツズイ</t>
    </rPh>
    <rPh sb="4" eb="6">
      <t>イショク</t>
    </rPh>
    <phoneticPr fontId="2"/>
  </si>
  <si>
    <t>自家末梢血幹細胞移植</t>
    <rPh sb="0" eb="2">
      <t>ジカ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2"/>
  </si>
  <si>
    <t>同種末梢血幹細胞移植</t>
    <rPh sb="0" eb="2">
      <t>ドウシュ</t>
    </rPh>
    <rPh sb="2" eb="4">
      <t>マッショウ</t>
    </rPh>
    <rPh sb="4" eb="5">
      <t>ケツ</t>
    </rPh>
    <rPh sb="5" eb="8">
      <t>カンサイボウ</t>
    </rPh>
    <rPh sb="8" eb="10">
      <t>イショク</t>
    </rPh>
    <phoneticPr fontId="2"/>
  </si>
  <si>
    <t>臍帯血移植</t>
    <rPh sb="0" eb="3">
      <t>サイタイケツ</t>
    </rPh>
    <rPh sb="3" eb="5">
      <t>イショク</t>
    </rPh>
    <phoneticPr fontId="2"/>
  </si>
  <si>
    <t>血液型検査ほか</t>
    <rPh sb="0" eb="3">
      <t>ケツエキガタ</t>
    </rPh>
    <rPh sb="3" eb="5">
      <t>ケンサ</t>
    </rPh>
    <phoneticPr fontId="2"/>
  </si>
  <si>
    <t>HLA検査</t>
    <rPh sb="3" eb="5">
      <t>ケンサ</t>
    </rPh>
    <phoneticPr fontId="2"/>
  </si>
  <si>
    <t>造血器
悪性腫瘍</t>
    <rPh sb="0" eb="3">
      <t>ゾウケツキ</t>
    </rPh>
    <rPh sb="4" eb="8">
      <t>アクセイシュヨウ</t>
    </rPh>
    <phoneticPr fontId="4"/>
  </si>
  <si>
    <t>T･B 細胞
百分率</t>
    <rPh sb="2" eb="6">
      <t>Ｂサイボウ</t>
    </rPh>
    <rPh sb="7" eb="10">
      <t>ヒャクブンリツ</t>
    </rPh>
    <phoneticPr fontId="4"/>
  </si>
  <si>
    <t>T細胞
ｻﾌﾞｾｯﾄ</t>
    <rPh sb="1" eb="3">
      <t>サイボウ</t>
    </rPh>
    <phoneticPr fontId="5"/>
  </si>
  <si>
    <t>赤血球
表面ﾏｰｶｰ</t>
    <rPh sb="0" eb="3">
      <t>セッケッキュウ</t>
    </rPh>
    <rPh sb="4" eb="6">
      <t>ヒョウメン</t>
    </rPh>
    <phoneticPr fontId="5"/>
  </si>
  <si>
    <t>血小板
表面ﾏｰｶｰ</t>
    <rPh sb="4" eb="6">
      <t>ヒョウメン</t>
    </rPh>
    <phoneticPr fontId="5"/>
  </si>
  <si>
    <t>顆粒球抗体
（好中球）</t>
    <rPh sb="7" eb="10">
      <t>コウチュウキュウ</t>
    </rPh>
    <phoneticPr fontId="4"/>
  </si>
  <si>
    <t>ﾘﾝﾊﾟ球
交差試験</t>
    <rPh sb="6" eb="10">
      <t>コウサシケン</t>
    </rPh>
    <phoneticPr fontId="4"/>
  </si>
  <si>
    <t>ﾘﾝﾊﾟ球
幼若化検査</t>
    <rPh sb="9" eb="11">
      <t>ケンサ</t>
    </rPh>
    <phoneticPr fontId="4"/>
  </si>
  <si>
    <t>ｷﾒﾘｽﾞﾑ
解析</t>
    <rPh sb="7" eb="9">
      <t>カイセキ</t>
    </rPh>
    <phoneticPr fontId="4"/>
  </si>
  <si>
    <t>輸血部門システムの名称（略称）</t>
    <rPh sb="0" eb="2">
      <t>ユケツ</t>
    </rPh>
    <rPh sb="2" eb="4">
      <t>ブモン</t>
    </rPh>
    <rPh sb="9" eb="11">
      <t>メイショウ</t>
    </rPh>
    <rPh sb="12" eb="14">
      <t>リャクショウ</t>
    </rPh>
    <phoneticPr fontId="2"/>
  </si>
  <si>
    <t>システムベンダ名</t>
    <rPh sb="7" eb="8">
      <t>メイ</t>
    </rPh>
    <phoneticPr fontId="2"/>
  </si>
  <si>
    <t>患者と血液バッグのバーコード認証</t>
    <rPh sb="0" eb="2">
      <t>カンジャ</t>
    </rPh>
    <rPh sb="3" eb="5">
      <t>ケツエキ</t>
    </rPh>
    <rPh sb="14" eb="16">
      <t>ニンショウ</t>
    </rPh>
    <phoneticPr fontId="2"/>
  </si>
  <si>
    <t>分割製剤の管理に対応が可能か</t>
    <rPh sb="0" eb="2">
      <t>ブンカツ</t>
    </rPh>
    <rPh sb="2" eb="4">
      <t>セイザイ</t>
    </rPh>
    <rPh sb="5" eb="7">
      <t>カンリ</t>
    </rPh>
    <rPh sb="8" eb="10">
      <t>タイオウ</t>
    </rPh>
    <rPh sb="11" eb="13">
      <t>カノウ</t>
    </rPh>
    <phoneticPr fontId="4"/>
  </si>
  <si>
    <t>アルブミン製剤の管理に対応が可能か</t>
    <rPh sb="5" eb="7">
      <t>セイザイ</t>
    </rPh>
    <rPh sb="8" eb="10">
      <t>カンリ</t>
    </rPh>
    <rPh sb="11" eb="13">
      <t>タイオウ</t>
    </rPh>
    <rPh sb="14" eb="16">
      <t>カノウ</t>
    </rPh>
    <phoneticPr fontId="2"/>
  </si>
  <si>
    <t>輸血部（門）関連組織</t>
    <rPh sb="0" eb="2">
      <t>ユケツ</t>
    </rPh>
    <rPh sb="2" eb="3">
      <t>ブ</t>
    </rPh>
    <rPh sb="4" eb="5">
      <t>モン</t>
    </rPh>
    <rPh sb="6" eb="8">
      <t>カンレン</t>
    </rPh>
    <rPh sb="8" eb="10">
      <t>ソシキ</t>
    </rPh>
    <phoneticPr fontId="2"/>
  </si>
  <si>
    <t>輸血療法委員会の扱い</t>
    <rPh sb="0" eb="2">
      <t>ユケツ</t>
    </rPh>
    <rPh sb="2" eb="4">
      <t>リョウホウ</t>
    </rPh>
    <rPh sb="4" eb="7">
      <t>イインカイ</t>
    </rPh>
    <rPh sb="8" eb="9">
      <t>アツカ</t>
    </rPh>
    <phoneticPr fontId="2"/>
  </si>
  <si>
    <t>教授</t>
    <rPh sb="0" eb="2">
      <t>キョウジュ</t>
    </rPh>
    <phoneticPr fontId="2"/>
  </si>
  <si>
    <t>准教授</t>
    <rPh sb="0" eb="1">
      <t>ジュン</t>
    </rPh>
    <rPh sb="1" eb="3">
      <t>キョウジュ</t>
    </rPh>
    <phoneticPr fontId="2"/>
  </si>
  <si>
    <t>講師</t>
    <rPh sb="0" eb="2">
      <t>コウシ</t>
    </rPh>
    <phoneticPr fontId="2"/>
  </si>
  <si>
    <t>助教</t>
    <rPh sb="0" eb="1">
      <t>ジョ</t>
    </rPh>
    <rPh sb="1" eb="2">
      <t>キョウ</t>
    </rPh>
    <phoneticPr fontId="2"/>
  </si>
  <si>
    <t>医員</t>
    <rPh sb="0" eb="2">
      <t>イイン</t>
    </rPh>
    <phoneticPr fontId="2"/>
  </si>
  <si>
    <t>技師長（相当職）</t>
    <rPh sb="0" eb="3">
      <t>ギシチョウ</t>
    </rPh>
    <rPh sb="4" eb="6">
      <t>ソウトウ</t>
    </rPh>
    <rPh sb="6" eb="7">
      <t>ショク</t>
    </rPh>
    <phoneticPr fontId="2"/>
  </si>
  <si>
    <t>副技師長（相当職）</t>
    <rPh sb="0" eb="1">
      <t>フク</t>
    </rPh>
    <rPh sb="1" eb="4">
      <t>ギシチョウ</t>
    </rPh>
    <rPh sb="5" eb="7">
      <t>ソウトウ</t>
    </rPh>
    <rPh sb="7" eb="8">
      <t>ショク</t>
    </rPh>
    <phoneticPr fontId="2"/>
  </si>
  <si>
    <t>主任技師（相当職）</t>
    <rPh sb="0" eb="2">
      <t>シュニン</t>
    </rPh>
    <rPh sb="2" eb="4">
      <t>ギシ</t>
    </rPh>
    <rPh sb="5" eb="7">
      <t>ソウトウ</t>
    </rPh>
    <rPh sb="7" eb="8">
      <t>ショク</t>
    </rPh>
    <phoneticPr fontId="2"/>
  </si>
  <si>
    <t>常勤技師</t>
    <rPh sb="0" eb="2">
      <t>ジョウキン</t>
    </rPh>
    <rPh sb="2" eb="4">
      <t>ギシ</t>
    </rPh>
    <phoneticPr fontId="2"/>
  </si>
  <si>
    <t>非常勤技師（8時間勤務）</t>
    <rPh sb="0" eb="3">
      <t>ヒジョウキン</t>
    </rPh>
    <rPh sb="3" eb="5">
      <t>ギシ</t>
    </rPh>
    <rPh sb="7" eb="9">
      <t>ジカン</t>
    </rPh>
    <rPh sb="9" eb="11">
      <t>キンム</t>
    </rPh>
    <phoneticPr fontId="2"/>
  </si>
  <si>
    <t>非常勤技師（パートタイム）</t>
    <rPh sb="0" eb="3">
      <t>ヒジョウキン</t>
    </rPh>
    <rPh sb="3" eb="5">
      <t>ギシ</t>
    </rPh>
    <phoneticPr fontId="2"/>
  </si>
  <si>
    <t>合計技師数</t>
    <rPh sb="0" eb="2">
      <t>ゴウケイ</t>
    </rPh>
    <rPh sb="2" eb="4">
      <t>ギシ</t>
    </rPh>
    <rPh sb="4" eb="5">
      <t>スウ</t>
    </rPh>
    <phoneticPr fontId="2"/>
  </si>
  <si>
    <t>看護師長（相当職）</t>
    <rPh sb="0" eb="3">
      <t>カンゴシ</t>
    </rPh>
    <rPh sb="3" eb="4">
      <t>チョウ</t>
    </rPh>
    <rPh sb="5" eb="7">
      <t>ソウトウ</t>
    </rPh>
    <rPh sb="7" eb="8">
      <t>ショク</t>
    </rPh>
    <phoneticPr fontId="2"/>
  </si>
  <si>
    <t>副看護師長（相当職）</t>
    <rPh sb="0" eb="1">
      <t>フク</t>
    </rPh>
    <rPh sb="1" eb="4">
      <t>カンゴシ</t>
    </rPh>
    <rPh sb="4" eb="5">
      <t>チョウ</t>
    </rPh>
    <rPh sb="6" eb="8">
      <t>ソウトウ</t>
    </rPh>
    <rPh sb="8" eb="9">
      <t>ショク</t>
    </rPh>
    <phoneticPr fontId="2"/>
  </si>
  <si>
    <t>看護師</t>
    <rPh sb="0" eb="3">
      <t>カンゴシ</t>
    </rPh>
    <phoneticPr fontId="2"/>
  </si>
  <si>
    <t>合計看護師数</t>
    <rPh sb="0" eb="2">
      <t>ゴウケイ</t>
    </rPh>
    <rPh sb="2" eb="5">
      <t>カンゴシ</t>
    </rPh>
    <rPh sb="5" eb="6">
      <t>スウ</t>
    </rPh>
    <phoneticPr fontId="2"/>
  </si>
  <si>
    <t>回数/年</t>
    <rPh sb="0" eb="2">
      <t>カイスウ</t>
    </rPh>
    <rPh sb="3" eb="4">
      <t>ネン</t>
    </rPh>
    <phoneticPr fontId="2"/>
  </si>
  <si>
    <t>合計時間（ｈ）</t>
    <rPh sb="0" eb="2">
      <t>ゴウケイ</t>
    </rPh>
    <rPh sb="2" eb="4">
      <t>ジカン</t>
    </rPh>
    <phoneticPr fontId="2"/>
  </si>
  <si>
    <t>講義合計時間（ｈ）</t>
    <rPh sb="0" eb="2">
      <t>コウギ</t>
    </rPh>
    <rPh sb="2" eb="4">
      <t>ゴウケイ</t>
    </rPh>
    <rPh sb="4" eb="6">
      <t>ジカン</t>
    </rPh>
    <phoneticPr fontId="2"/>
  </si>
  <si>
    <t>担当者</t>
    <rPh sb="0" eb="3">
      <t>タントウシャ</t>
    </rPh>
    <phoneticPr fontId="2"/>
  </si>
  <si>
    <t>実習合計時間（ｈ）</t>
    <rPh sb="0" eb="2">
      <t>ジッシュウ</t>
    </rPh>
    <rPh sb="2" eb="4">
      <t>ゴウケイ</t>
    </rPh>
    <rPh sb="4" eb="6">
      <t>ジカン</t>
    </rPh>
    <phoneticPr fontId="2"/>
  </si>
  <si>
    <t>輸血認定医の研修施設</t>
    <rPh sb="0" eb="2">
      <t>ユケツ</t>
    </rPh>
    <rPh sb="2" eb="4">
      <t>ニンテイ</t>
    </rPh>
    <rPh sb="4" eb="5">
      <t>イ</t>
    </rPh>
    <rPh sb="6" eb="8">
      <t>ケンシュウ</t>
    </rPh>
    <rPh sb="8" eb="10">
      <t>シセツ</t>
    </rPh>
    <phoneticPr fontId="2"/>
  </si>
  <si>
    <t>認定輸血技師の研修施設</t>
    <rPh sb="0" eb="2">
      <t>ニンテイ</t>
    </rPh>
    <rPh sb="2" eb="4">
      <t>ユケツ</t>
    </rPh>
    <rPh sb="4" eb="6">
      <t>ギシ</t>
    </rPh>
    <rPh sb="7" eb="9">
      <t>ケンシュウ</t>
    </rPh>
    <rPh sb="9" eb="11">
      <t>シセツ</t>
    </rPh>
    <phoneticPr fontId="2"/>
  </si>
  <si>
    <t>研修受け入れ人数</t>
    <rPh sb="0" eb="2">
      <t>ケンシュウ</t>
    </rPh>
    <rPh sb="2" eb="3">
      <t>ウ</t>
    </rPh>
    <rPh sb="4" eb="5">
      <t>イ</t>
    </rPh>
    <rPh sb="6" eb="8">
      <t>ニンズウ</t>
    </rPh>
    <phoneticPr fontId="2"/>
  </si>
  <si>
    <t>輸血専任技師数（常勤）</t>
    <rPh sb="0" eb="2">
      <t>ユケツ</t>
    </rPh>
    <rPh sb="2" eb="4">
      <t>センニン</t>
    </rPh>
    <rPh sb="4" eb="6">
      <t>ギシ</t>
    </rPh>
    <rPh sb="6" eb="7">
      <t>スウ</t>
    </rPh>
    <rPh sb="8" eb="10">
      <t>ジョウキン</t>
    </rPh>
    <phoneticPr fontId="2"/>
  </si>
  <si>
    <t>輸血専任技師数（非常勤）</t>
    <rPh sb="0" eb="2">
      <t>ユケツ</t>
    </rPh>
    <rPh sb="2" eb="4">
      <t>センニン</t>
    </rPh>
    <rPh sb="4" eb="6">
      <t>ギシ</t>
    </rPh>
    <rPh sb="6" eb="7">
      <t>スウ</t>
    </rPh>
    <rPh sb="8" eb="11">
      <t>ヒジョウキン</t>
    </rPh>
    <phoneticPr fontId="2"/>
  </si>
  <si>
    <t>その他の技師数（常勤）</t>
    <rPh sb="2" eb="3">
      <t>タ</t>
    </rPh>
    <rPh sb="4" eb="6">
      <t>ギシ</t>
    </rPh>
    <rPh sb="6" eb="7">
      <t>スウ</t>
    </rPh>
    <rPh sb="8" eb="10">
      <t>ジョウキン</t>
    </rPh>
    <phoneticPr fontId="2"/>
  </si>
  <si>
    <t>その他の技師数（非常勤）</t>
    <rPh sb="2" eb="3">
      <t>タ</t>
    </rPh>
    <rPh sb="4" eb="6">
      <t>ギシ</t>
    </rPh>
    <rPh sb="6" eb="7">
      <t>スウ</t>
    </rPh>
    <rPh sb="8" eb="11">
      <t>ヒジョウキン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</si>
  <si>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</si>
  <si>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</si>
  <si>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血液型</t>
    <rPh sb="0" eb="3">
      <t>ケツエキガタ</t>
    </rPh>
    <phoneticPr fontId="2"/>
  </si>
  <si>
    <t>不規則抗体</t>
    <rPh sb="0" eb="3">
      <t>フキソク</t>
    </rPh>
    <rPh sb="3" eb="5">
      <t>コウタイ</t>
    </rPh>
    <phoneticPr fontId="2"/>
  </si>
  <si>
    <t>RCC・FFPの発注と受領</t>
    <rPh sb="8" eb="10">
      <t>ハッチュウ</t>
    </rPh>
    <rPh sb="11" eb="13">
      <t>ジュリョウ</t>
    </rPh>
    <phoneticPr fontId="2"/>
  </si>
  <si>
    <t>血小板の発注と受領</t>
    <rPh sb="0" eb="3">
      <t>ケッショウバン</t>
    </rPh>
    <rPh sb="4" eb="6">
      <t>ハッチュウ</t>
    </rPh>
    <rPh sb="7" eb="9">
      <t>ジュリョウ</t>
    </rPh>
    <phoneticPr fontId="2"/>
  </si>
  <si>
    <t>製剤の出庫処理</t>
    <rPh sb="0" eb="2">
      <t>セイザイ</t>
    </rPh>
    <rPh sb="3" eb="5">
      <t>シュッコ</t>
    </rPh>
    <rPh sb="5" eb="7">
      <t>ショリ</t>
    </rPh>
    <phoneticPr fontId="2"/>
  </si>
  <si>
    <t>放射線照射</t>
    <rPh sb="0" eb="3">
      <t>ホウシャセン</t>
    </rPh>
    <rPh sb="3" eb="5">
      <t>ショウシャ</t>
    </rPh>
    <phoneticPr fontId="2"/>
  </si>
  <si>
    <t>血液型未検査患者における医師の血液型検査</t>
    <rPh sb="0" eb="3">
      <t>ケツエキカタ</t>
    </rPh>
    <rPh sb="3" eb="6">
      <t>ミケンサ</t>
    </rPh>
    <rPh sb="6" eb="8">
      <t>カンジャ</t>
    </rPh>
    <rPh sb="12" eb="14">
      <t>イシ</t>
    </rPh>
    <rPh sb="15" eb="20">
      <t>ケツエキカタケンサ</t>
    </rPh>
    <phoneticPr fontId="5"/>
  </si>
  <si>
    <t>単位</t>
    <rPh sb="0" eb="2">
      <t>タンイ</t>
    </rPh>
    <phoneticPr fontId="2"/>
  </si>
  <si>
    <t>200ｍL由来製剤</t>
    <rPh sb="5" eb="7">
      <t>ユライ</t>
    </rPh>
    <rPh sb="7" eb="9">
      <t>セイザイ</t>
    </rPh>
    <phoneticPr fontId="3"/>
  </si>
  <si>
    <t>400ｍL由来製剤</t>
    <rPh sb="5" eb="7">
      <t>ユライ</t>
    </rPh>
    <rPh sb="7" eb="9">
      <t>セイザイ</t>
    </rPh>
    <phoneticPr fontId="3"/>
  </si>
  <si>
    <t>アルブミン製剤使用量（ｇ）</t>
    <rPh sb="5" eb="7">
      <t>セイザイ</t>
    </rPh>
    <rPh sb="7" eb="10">
      <t>シヨウリョウ</t>
    </rPh>
    <phoneticPr fontId="2"/>
  </si>
  <si>
    <t>FFP/RBC</t>
    <phoneticPr fontId="2"/>
  </si>
  <si>
    <t>Alb/3/RBC</t>
    <phoneticPr fontId="2"/>
  </si>
  <si>
    <t>赤血球製剤（人）
（自己血を除く）</t>
    <rPh sb="0" eb="3">
      <t>セッケッキュウ</t>
    </rPh>
    <rPh sb="3" eb="5">
      <t>セイザイ</t>
    </rPh>
    <rPh sb="6" eb="7">
      <t>ニン</t>
    </rPh>
    <rPh sb="10" eb="12">
      <t>ジコ</t>
    </rPh>
    <rPh sb="12" eb="13">
      <t>ケツ</t>
    </rPh>
    <rPh sb="14" eb="15">
      <t>ノゾ</t>
    </rPh>
    <phoneticPr fontId="3"/>
  </si>
  <si>
    <t>血小板製剤
（人）</t>
    <rPh sb="0" eb="3">
      <t>ケッショウバン</t>
    </rPh>
    <rPh sb="3" eb="5">
      <t>セイザイ</t>
    </rPh>
    <rPh sb="7" eb="8">
      <t>ニン</t>
    </rPh>
    <phoneticPr fontId="3"/>
  </si>
  <si>
    <t>採血場所</t>
    <rPh sb="0" eb="2">
      <t>サイケツ</t>
    </rPh>
    <rPh sb="2" eb="4">
      <t>バショ</t>
    </rPh>
    <phoneticPr fontId="4"/>
  </si>
  <si>
    <t>採血担当</t>
    <rPh sb="0" eb="2">
      <t>サイケツ</t>
    </rPh>
    <rPh sb="2" eb="4">
      <t>タントウ</t>
    </rPh>
    <phoneticPr fontId="4"/>
  </si>
  <si>
    <t>全血保管</t>
    <rPh sb="0" eb="1">
      <t>ゼン</t>
    </rPh>
    <rPh sb="1" eb="2">
      <t>ケツ</t>
    </rPh>
    <rPh sb="2" eb="4">
      <t>ホカン</t>
    </rPh>
    <phoneticPr fontId="3"/>
  </si>
  <si>
    <t>MAP+FFP保管</t>
    <rPh sb="7" eb="9">
      <t>ホカン</t>
    </rPh>
    <phoneticPr fontId="4"/>
  </si>
  <si>
    <t>その他の保管</t>
    <rPh sb="2" eb="3">
      <t>タ</t>
    </rPh>
    <rPh sb="4" eb="6">
      <t>ホカン</t>
    </rPh>
    <phoneticPr fontId="4"/>
  </si>
  <si>
    <t>自己血用専用保冷庫</t>
    <rPh sb="0" eb="2">
      <t>ジコ</t>
    </rPh>
    <rPh sb="2" eb="3">
      <t>ケツ</t>
    </rPh>
    <rPh sb="3" eb="4">
      <t>ヨウ</t>
    </rPh>
    <rPh sb="4" eb="6">
      <t>センヨウ</t>
    </rPh>
    <rPh sb="6" eb="7">
      <t>ホ</t>
    </rPh>
    <rPh sb="7" eb="8">
      <t>レイ</t>
    </rPh>
    <rPh sb="8" eb="9">
      <t>コ</t>
    </rPh>
    <phoneticPr fontId="4"/>
  </si>
  <si>
    <t>ウイルス感染者の自己血</t>
    <rPh sb="4" eb="6">
      <t>カンセン</t>
    </rPh>
    <rPh sb="6" eb="7">
      <t>シャ</t>
    </rPh>
    <rPh sb="8" eb="10">
      <t>ジコ</t>
    </rPh>
    <rPh sb="10" eb="11">
      <t>ケツ</t>
    </rPh>
    <phoneticPr fontId="4"/>
  </si>
  <si>
    <t>200mL以内</t>
    <rPh sb="5" eb="7">
      <t>イナイ</t>
    </rPh>
    <phoneticPr fontId="4"/>
  </si>
  <si>
    <t>その他の自己血関連業務</t>
    <rPh sb="2" eb="3">
      <t>タ</t>
    </rPh>
    <rPh sb="4" eb="7">
      <t>ジコケツ</t>
    </rPh>
    <rPh sb="7" eb="9">
      <t>カンレン</t>
    </rPh>
    <rPh sb="9" eb="11">
      <t>ギョウム</t>
    </rPh>
    <phoneticPr fontId="4"/>
  </si>
  <si>
    <t>件数</t>
    <rPh sb="0" eb="2">
      <t>ケンスウ</t>
    </rPh>
    <phoneticPr fontId="5"/>
  </si>
  <si>
    <t>同種血小板</t>
    <rPh sb="0" eb="2">
      <t>ドウシュ</t>
    </rPh>
    <rPh sb="2" eb="5">
      <t>ケッショウバン</t>
    </rPh>
    <phoneticPr fontId="4"/>
  </si>
  <si>
    <t>自己血小板</t>
    <rPh sb="0" eb="2">
      <t>ジコ</t>
    </rPh>
    <rPh sb="2" eb="5">
      <t>ケッショウバン</t>
    </rPh>
    <phoneticPr fontId="4"/>
  </si>
  <si>
    <t>顆粒球</t>
    <rPh sb="0" eb="2">
      <t>カリュウ</t>
    </rPh>
    <rPh sb="2" eb="3">
      <t>キュウ</t>
    </rPh>
    <phoneticPr fontId="4"/>
  </si>
  <si>
    <t>血漿</t>
    <rPh sb="0" eb="2">
      <t>ケッショウ</t>
    </rPh>
    <phoneticPr fontId="3"/>
  </si>
  <si>
    <t>血漿交換</t>
    <rPh sb="0" eb="2">
      <t>ケッショウ</t>
    </rPh>
    <rPh sb="2" eb="4">
      <t>コウカン</t>
    </rPh>
    <phoneticPr fontId="4"/>
  </si>
  <si>
    <t>血漿除去</t>
    <rPh sb="0" eb="2">
      <t>ケッショウ</t>
    </rPh>
    <rPh sb="2" eb="4">
      <t>ジョキョ</t>
    </rPh>
    <phoneticPr fontId="4"/>
  </si>
  <si>
    <t>細胞除去</t>
    <rPh sb="0" eb="2">
      <t>サイボウ</t>
    </rPh>
    <rPh sb="2" eb="4">
      <t>ジョキョ</t>
    </rPh>
    <phoneticPr fontId="4"/>
  </si>
  <si>
    <t>輸血部の協力業務</t>
    <rPh sb="0" eb="3">
      <t>ユケツブ</t>
    </rPh>
    <rPh sb="4" eb="6">
      <t>キョウリョク</t>
    </rPh>
    <rPh sb="6" eb="8">
      <t>ギョウム</t>
    </rPh>
    <phoneticPr fontId="4"/>
  </si>
  <si>
    <t>回数</t>
    <rPh sb="0" eb="2">
      <t>カイスウ</t>
    </rPh>
    <phoneticPr fontId="4"/>
  </si>
  <si>
    <t>（採取）回数</t>
    <rPh sb="1" eb="3">
      <t>サイシュ</t>
    </rPh>
    <rPh sb="4" eb="6">
      <t>カイスウ</t>
    </rPh>
    <phoneticPr fontId="4"/>
  </si>
  <si>
    <t>患者数</t>
    <rPh sb="0" eb="3">
      <t>カンジャスウ</t>
    </rPh>
    <phoneticPr fontId="2"/>
  </si>
  <si>
    <t>項目名</t>
    <rPh sb="0" eb="2">
      <t>コウモク</t>
    </rPh>
    <rPh sb="2" eb="3">
      <t>メイ</t>
    </rPh>
    <phoneticPr fontId="2"/>
  </si>
  <si>
    <t>Rh(D因子)</t>
    <rPh sb="4" eb="6">
      <t>インシ</t>
    </rPh>
    <phoneticPr fontId="4"/>
  </si>
  <si>
    <t>交差試験
（バッグ数）</t>
    <rPh sb="9" eb="10">
      <t>カズ</t>
    </rPh>
    <phoneticPr fontId="4"/>
  </si>
  <si>
    <t>Ａ型転移酵素</t>
    <rPh sb="1" eb="2">
      <t>カタ</t>
    </rPh>
    <rPh sb="2" eb="4">
      <t>テンイ</t>
    </rPh>
    <rPh sb="4" eb="6">
      <t>コウソ</t>
    </rPh>
    <phoneticPr fontId="4"/>
  </si>
  <si>
    <t>Ｂ型転移酵素</t>
    <rPh sb="1" eb="2">
      <t>カタ</t>
    </rPh>
    <rPh sb="2" eb="4">
      <t>テンイ</t>
    </rPh>
    <rPh sb="4" eb="6">
      <t>コウソ</t>
    </rPh>
    <phoneticPr fontId="4"/>
  </si>
  <si>
    <t>その他のRh因子</t>
    <rPh sb="2" eb="3">
      <t>タ</t>
    </rPh>
    <phoneticPr fontId="4"/>
  </si>
  <si>
    <t>ﾒﾁﾙｾﾙﾛｰｽ培地</t>
    <rPh sb="8" eb="10">
      <t>バイチ</t>
    </rPh>
    <phoneticPr fontId="4"/>
  </si>
  <si>
    <t>FCM法</t>
    <rPh sb="3" eb="4">
      <t>ホウ</t>
    </rPh>
    <phoneticPr fontId="4"/>
  </si>
  <si>
    <t>名称</t>
    <rPh sb="0" eb="2">
      <t>メイショウ</t>
    </rPh>
    <phoneticPr fontId="2"/>
  </si>
  <si>
    <t>FFP</t>
    <phoneticPr fontId="2"/>
  </si>
  <si>
    <t>PC</t>
    <phoneticPr fontId="2"/>
  </si>
  <si>
    <t>HLA-PC</t>
    <phoneticPr fontId="2"/>
  </si>
  <si>
    <t>学会認定</t>
    <rPh sb="0" eb="2">
      <t>ガッカイ</t>
    </rPh>
    <rPh sb="2" eb="4">
      <t>ニンテイ</t>
    </rPh>
    <phoneticPr fontId="2"/>
  </si>
  <si>
    <t>認定医数</t>
    <rPh sb="0" eb="2">
      <t>ニンテイ</t>
    </rPh>
    <rPh sb="2" eb="3">
      <t>イ</t>
    </rPh>
    <rPh sb="3" eb="4">
      <t>スウ</t>
    </rPh>
    <phoneticPr fontId="2"/>
  </si>
  <si>
    <t>小グループ</t>
    <rPh sb="0" eb="1">
      <t>ショウ</t>
    </rPh>
    <phoneticPr fontId="2"/>
  </si>
  <si>
    <t>講義</t>
    <rPh sb="0" eb="2">
      <t>コウギ</t>
    </rPh>
    <phoneticPr fontId="2"/>
  </si>
  <si>
    <t>実習</t>
    <rPh sb="0" eb="2">
      <t>ジッシュウ</t>
    </rPh>
    <phoneticPr fontId="2"/>
  </si>
  <si>
    <t>学年対象</t>
    <rPh sb="0" eb="2">
      <t>ガクネン</t>
    </rPh>
    <rPh sb="2" eb="4">
      <t>タイショウ</t>
    </rPh>
    <phoneticPr fontId="2"/>
  </si>
  <si>
    <t>担当者</t>
    <rPh sb="0" eb="3">
      <t>タントウシャ</t>
    </rPh>
    <phoneticPr fontId="2"/>
  </si>
  <si>
    <t>医学部医学科</t>
    <rPh sb="0" eb="2">
      <t>イガク</t>
    </rPh>
    <rPh sb="2" eb="3">
      <t>ブ</t>
    </rPh>
    <rPh sb="3" eb="6">
      <t>イガクカ</t>
    </rPh>
    <phoneticPr fontId="2"/>
  </si>
  <si>
    <t>医学部保健衛生学科等・医療短大等学生</t>
    <rPh sb="0" eb="2">
      <t>イガク</t>
    </rPh>
    <rPh sb="2" eb="3">
      <t>ブ</t>
    </rPh>
    <rPh sb="3" eb="5">
      <t>ホケン</t>
    </rPh>
    <rPh sb="5" eb="7">
      <t>エイセイ</t>
    </rPh>
    <rPh sb="7" eb="9">
      <t>ガッカ</t>
    </rPh>
    <rPh sb="9" eb="10">
      <t>トウ</t>
    </rPh>
    <rPh sb="11" eb="13">
      <t>イリョウ</t>
    </rPh>
    <rPh sb="13" eb="15">
      <t>タンダイ</t>
    </rPh>
    <rPh sb="15" eb="16">
      <t>トウ</t>
    </rPh>
    <rPh sb="16" eb="18">
      <t>ガクセイ</t>
    </rPh>
    <phoneticPr fontId="2"/>
  </si>
  <si>
    <t>講義</t>
    <rPh sb="0" eb="2">
      <t>コウギ</t>
    </rPh>
    <phoneticPr fontId="2"/>
  </si>
  <si>
    <t>新卒医師</t>
    <rPh sb="0" eb="2">
      <t>シンソツ</t>
    </rPh>
    <rPh sb="2" eb="4">
      <t>イシ</t>
    </rPh>
    <phoneticPr fontId="2"/>
  </si>
  <si>
    <t>全体</t>
    <rPh sb="0" eb="2">
      <t>ゼンタイ</t>
    </rPh>
    <phoneticPr fontId="2"/>
  </si>
  <si>
    <t>看護師</t>
    <rPh sb="0" eb="3">
      <t>カンゴシ</t>
    </rPh>
    <phoneticPr fontId="2"/>
  </si>
  <si>
    <t>その他看護師対象</t>
    <rPh sb="2" eb="3">
      <t>タ</t>
    </rPh>
    <rPh sb="3" eb="6">
      <t>カンゴシ</t>
    </rPh>
    <rPh sb="6" eb="8">
      <t>タイショウ</t>
    </rPh>
    <phoneticPr fontId="2"/>
  </si>
  <si>
    <t>学会認定看護師の研修施設</t>
    <rPh sb="0" eb="2">
      <t>ガッカイ</t>
    </rPh>
    <rPh sb="2" eb="4">
      <t>ニンテイ</t>
    </rPh>
    <rPh sb="4" eb="7">
      <t>カンゴシ</t>
    </rPh>
    <rPh sb="8" eb="10">
      <t>ケンシュウ</t>
    </rPh>
    <rPh sb="10" eb="12">
      <t>シセツ</t>
    </rPh>
    <phoneticPr fontId="2"/>
  </si>
  <si>
    <t>夜間勤務</t>
    <rPh sb="0" eb="2">
      <t>ヤカン</t>
    </rPh>
    <rPh sb="2" eb="4">
      <t>キンム</t>
    </rPh>
    <phoneticPr fontId="2"/>
  </si>
  <si>
    <t>休日勤務</t>
    <rPh sb="0" eb="2">
      <t>キュウジツ</t>
    </rPh>
    <rPh sb="2" eb="4">
      <t>キンム</t>
    </rPh>
    <phoneticPr fontId="2"/>
  </si>
  <si>
    <t>部（門）長等</t>
    <rPh sb="0" eb="1">
      <t>ブ</t>
    </rPh>
    <rPh sb="2" eb="3">
      <t>モン</t>
    </rPh>
    <rPh sb="4" eb="6">
      <t>ナガラ</t>
    </rPh>
    <phoneticPr fontId="2"/>
  </si>
  <si>
    <t>部（門）長等</t>
    <rPh sb="0" eb="1">
      <t>ブ</t>
    </rPh>
    <rPh sb="2" eb="3">
      <t>モン</t>
    </rPh>
    <rPh sb="4" eb="6">
      <t>ナガラ</t>
    </rPh>
    <rPh sb="5" eb="6">
      <t>トウ</t>
    </rPh>
    <phoneticPr fontId="1"/>
  </si>
  <si>
    <t>特殊業務</t>
    <rPh sb="0" eb="2">
      <t>トクシュ</t>
    </rPh>
    <rPh sb="2" eb="4">
      <t>ギョウム</t>
    </rPh>
    <phoneticPr fontId="1"/>
  </si>
  <si>
    <t>血液製剤の廃棄</t>
    <rPh sb="0" eb="2">
      <t>ケツエキ</t>
    </rPh>
    <rPh sb="2" eb="4">
      <t>セイザイ</t>
    </rPh>
    <rPh sb="5" eb="7">
      <t>ハイキ</t>
    </rPh>
    <phoneticPr fontId="1"/>
  </si>
  <si>
    <t>コンピュータの利用状況</t>
    <rPh sb="7" eb="9">
      <t>リヨウ</t>
    </rPh>
    <rPh sb="9" eb="11">
      <t>ジョウキョウ</t>
    </rPh>
    <phoneticPr fontId="1"/>
  </si>
  <si>
    <t>施設概要</t>
    <rPh sb="0" eb="2">
      <t>シセツ</t>
    </rPh>
    <rPh sb="2" eb="4">
      <t>ガイヨウ</t>
    </rPh>
    <phoneticPr fontId="1"/>
  </si>
  <si>
    <t>（円）</t>
    <rPh sb="1" eb="2">
      <t>エン</t>
    </rPh>
    <phoneticPr fontId="1"/>
  </si>
  <si>
    <t>（％）</t>
    <phoneticPr fontId="1"/>
  </si>
  <si>
    <t>（％）</t>
    <phoneticPr fontId="1"/>
  </si>
  <si>
    <t>全赤血球製剤廃棄金額</t>
    <rPh sb="8" eb="10">
      <t>キンガク</t>
    </rPh>
    <phoneticPr fontId="3"/>
  </si>
  <si>
    <t>全赤血球製剤廃棄率</t>
    <phoneticPr fontId="1"/>
  </si>
  <si>
    <t>新鮮凍結血漿廃棄金額</t>
    <rPh sb="8" eb="10">
      <t>キンガク</t>
    </rPh>
    <phoneticPr fontId="3"/>
  </si>
  <si>
    <t>新鮮凍結血漿廃棄率</t>
    <phoneticPr fontId="1"/>
  </si>
  <si>
    <t>濃厚血小板廃棄金額</t>
    <rPh sb="7" eb="9">
      <t>キンガク</t>
    </rPh>
    <phoneticPr fontId="3"/>
  </si>
  <si>
    <t>濃厚血小板廃棄率</t>
    <phoneticPr fontId="1"/>
  </si>
  <si>
    <t>赤血球製剤（自己血を除く）</t>
    <rPh sb="0" eb="3">
      <t>セッケッキュウ</t>
    </rPh>
    <rPh sb="3" eb="5">
      <t>セイザイ</t>
    </rPh>
    <rPh sb="6" eb="8">
      <t>ジコ</t>
    </rPh>
    <rPh sb="8" eb="9">
      <t>ケツ</t>
    </rPh>
    <rPh sb="10" eb="11">
      <t>ノゾ</t>
    </rPh>
    <phoneticPr fontId="3"/>
  </si>
  <si>
    <t>血小板製剤</t>
    <rPh sb="0" eb="3">
      <t>ケッショウバン</t>
    </rPh>
    <rPh sb="3" eb="5">
      <t>セイザイ</t>
    </rPh>
    <phoneticPr fontId="3"/>
  </si>
  <si>
    <t>アルブミン製剤使用量</t>
    <rPh sb="5" eb="7">
      <t>セイザイ</t>
    </rPh>
    <rPh sb="7" eb="10">
      <t>シヨウリョウ</t>
    </rPh>
    <phoneticPr fontId="2"/>
  </si>
  <si>
    <t>（ｇ）</t>
    <phoneticPr fontId="1"/>
  </si>
  <si>
    <t>開始時刻（mm:ss）</t>
    <rPh sb="0" eb="2">
      <t>カイシ</t>
    </rPh>
    <rPh sb="2" eb="4">
      <t>ジコク</t>
    </rPh>
    <phoneticPr fontId="2"/>
  </si>
  <si>
    <t>終了時刻（mm:ss）</t>
    <rPh sb="0" eb="2">
      <t>シュウリョウ</t>
    </rPh>
    <rPh sb="2" eb="4">
      <t>ジコク</t>
    </rPh>
    <phoneticPr fontId="2"/>
  </si>
  <si>
    <t>夜間・休日の輸血業務体制</t>
    <rPh sb="0" eb="2">
      <t>ヤカン</t>
    </rPh>
    <rPh sb="3" eb="5">
      <t>キュウジツ</t>
    </rPh>
    <rPh sb="6" eb="8">
      <t>ユケツ</t>
    </rPh>
    <rPh sb="8" eb="10">
      <t>ギョウム</t>
    </rPh>
    <rPh sb="10" eb="12">
      <t>タイセイ</t>
    </rPh>
    <phoneticPr fontId="2"/>
  </si>
  <si>
    <t>○</t>
    <phoneticPr fontId="1"/>
  </si>
  <si>
    <t>×</t>
    <phoneticPr fontId="1"/>
  </si>
  <si>
    <t>分けて管理しない</t>
    <rPh sb="0" eb="1">
      <t>ワ</t>
    </rPh>
    <rPh sb="3" eb="5">
      <t>カンリ</t>
    </rPh>
    <phoneticPr fontId="1"/>
  </si>
  <si>
    <t>採血しない</t>
    <rPh sb="0" eb="2">
      <t>サイケツ</t>
    </rPh>
    <phoneticPr fontId="1"/>
  </si>
  <si>
    <t>感染症専用保冷庫で管理</t>
    <rPh sb="0" eb="3">
      <t>カンセンショウ</t>
    </rPh>
    <rPh sb="3" eb="5">
      <t>センヨウ</t>
    </rPh>
    <rPh sb="5" eb="8">
      <t>ホレイコ</t>
    </rPh>
    <rPh sb="9" eb="11">
      <t>カンリ</t>
    </rPh>
    <phoneticPr fontId="1"/>
  </si>
  <si>
    <t>自己血専用保冷庫の棚で管理</t>
    <rPh sb="0" eb="3">
      <t>ジコケツ</t>
    </rPh>
    <rPh sb="3" eb="5">
      <t>センヨウ</t>
    </rPh>
    <rPh sb="5" eb="8">
      <t>ホレイコ</t>
    </rPh>
    <rPh sb="9" eb="10">
      <t>タナ</t>
    </rPh>
    <rPh sb="11" eb="13">
      <t>カンリ</t>
    </rPh>
    <phoneticPr fontId="1"/>
  </si>
  <si>
    <t>教員</t>
    <rPh sb="0" eb="2">
      <t>キョウイン</t>
    </rPh>
    <phoneticPr fontId="1"/>
  </si>
  <si>
    <t>技師</t>
    <rPh sb="0" eb="2">
      <t>ギシ</t>
    </rPh>
    <phoneticPr fontId="1"/>
  </si>
  <si>
    <t>教員＋技師</t>
    <rPh sb="0" eb="2">
      <t>キョウイン</t>
    </rPh>
    <rPh sb="3" eb="5">
      <t>ギシ</t>
    </rPh>
    <phoneticPr fontId="1"/>
  </si>
  <si>
    <t>その他</t>
    <rPh sb="2" eb="3">
      <t>タ</t>
    </rPh>
    <phoneticPr fontId="1"/>
  </si>
  <si>
    <t>○</t>
    <phoneticPr fontId="1"/>
  </si>
  <si>
    <t>×</t>
    <phoneticPr fontId="1"/>
  </si>
  <si>
    <t>当直</t>
    <rPh sb="0" eb="2">
      <t>トウチョク</t>
    </rPh>
    <phoneticPr fontId="1"/>
  </si>
  <si>
    <t>夜勤</t>
    <rPh sb="0" eb="2">
      <t>ヤキン</t>
    </rPh>
    <phoneticPr fontId="1"/>
  </si>
  <si>
    <t>変則勤務</t>
    <rPh sb="0" eb="2">
      <t>ヘンソク</t>
    </rPh>
    <rPh sb="2" eb="4">
      <t>キンム</t>
    </rPh>
    <phoneticPr fontId="1"/>
  </si>
  <si>
    <t>オンオール</t>
    <phoneticPr fontId="1"/>
  </si>
  <si>
    <t>非番</t>
    <rPh sb="0" eb="2">
      <t>ヒバン</t>
    </rPh>
    <phoneticPr fontId="1"/>
  </si>
  <si>
    <t>日勤</t>
    <rPh sb="0" eb="2">
      <t>ニッキン</t>
    </rPh>
    <phoneticPr fontId="1"/>
  </si>
  <si>
    <t>半日勤務</t>
    <rPh sb="0" eb="2">
      <t>ハンニチ</t>
    </rPh>
    <rPh sb="2" eb="4">
      <t>キンム</t>
    </rPh>
    <phoneticPr fontId="1"/>
  </si>
  <si>
    <t>（本）</t>
    <rPh sb="1" eb="2">
      <t>ホン</t>
    </rPh>
    <phoneticPr fontId="1"/>
  </si>
  <si>
    <t>（件）</t>
    <rPh sb="1" eb="2">
      <t>ケン</t>
    </rPh>
    <phoneticPr fontId="1"/>
  </si>
  <si>
    <t>（一晩あたり）</t>
    <rPh sb="1" eb="3">
      <t>ヒトバン</t>
    </rPh>
    <phoneticPr fontId="1"/>
  </si>
  <si>
    <t>夜間勤務者数</t>
    <rPh sb="0" eb="2">
      <t>ヤカン</t>
    </rPh>
    <rPh sb="2" eb="4">
      <t>キンム</t>
    </rPh>
    <rPh sb="4" eb="5">
      <t>シャ</t>
    </rPh>
    <rPh sb="5" eb="6">
      <t>スウ</t>
    </rPh>
    <phoneticPr fontId="2"/>
  </si>
  <si>
    <t>○：認定</t>
    <rPh sb="2" eb="4">
      <t>ニンテイ</t>
    </rPh>
    <phoneticPr fontId="1"/>
  </si>
  <si>
    <t>○</t>
    <phoneticPr fontId="1"/>
  </si>
  <si>
    <t>×</t>
    <phoneticPr fontId="1"/>
  </si>
  <si>
    <t>○：専任</t>
    <rPh sb="2" eb="4">
      <t>センニン</t>
    </rPh>
    <phoneticPr fontId="1"/>
  </si>
  <si>
    <t>独立組織</t>
    <rPh sb="0" eb="2">
      <t>ドクリツ</t>
    </rPh>
    <rPh sb="2" eb="4">
      <t>ソシキ</t>
    </rPh>
    <phoneticPr fontId="1"/>
  </si>
  <si>
    <t>日直</t>
    <rPh sb="0" eb="2">
      <t>ニッチョク</t>
    </rPh>
    <phoneticPr fontId="1"/>
  </si>
  <si>
    <t>オンコール</t>
    <phoneticPr fontId="1"/>
  </si>
  <si>
    <t>（一日当たり）</t>
    <rPh sb="1" eb="3">
      <t>イチニチ</t>
    </rPh>
    <rPh sb="3" eb="4">
      <t>ア</t>
    </rPh>
    <phoneticPr fontId="1"/>
  </si>
  <si>
    <t>休日（日中）勤務者数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phoneticPr fontId="2"/>
  </si>
  <si>
    <t>振替休</t>
    <rPh sb="0" eb="2">
      <t>フリカエ</t>
    </rPh>
    <rPh sb="2" eb="3">
      <t>キュウ</t>
    </rPh>
    <phoneticPr fontId="1"/>
  </si>
  <si>
    <t>賃金（割増なし）</t>
    <rPh sb="0" eb="2">
      <t>チンギン</t>
    </rPh>
    <rPh sb="3" eb="5">
      <t>ワリマシ</t>
    </rPh>
    <phoneticPr fontId="1"/>
  </si>
  <si>
    <t>賃金（割増あり）</t>
    <rPh sb="0" eb="2">
      <t>チンギン</t>
    </rPh>
    <rPh sb="3" eb="5">
      <t>ワリマシ</t>
    </rPh>
    <phoneticPr fontId="1"/>
  </si>
  <si>
    <t>電話</t>
    <rPh sb="0" eb="2">
      <t>デンワ</t>
    </rPh>
    <phoneticPr fontId="2"/>
  </si>
  <si>
    <r>
      <t>輸血部門の占有面積（m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2"/>
  </si>
  <si>
    <t>大学名</t>
    <rPh sb="0" eb="3">
      <t>ダイガクメイ</t>
    </rPh>
    <phoneticPr fontId="4"/>
  </si>
  <si>
    <t>病院名</t>
    <rPh sb="0" eb="2">
      <t>ビョウイン</t>
    </rPh>
    <rPh sb="2" eb="3">
      <t>メイ</t>
    </rPh>
    <phoneticPr fontId="4"/>
  </si>
  <si>
    <t>RCC</t>
  </si>
  <si>
    <t>FFP</t>
  </si>
  <si>
    <t>PC</t>
  </si>
  <si>
    <t>HLA-PC</t>
  </si>
  <si>
    <t>FFP/RBC</t>
  </si>
  <si>
    <t>Alb/3/RBC</t>
  </si>
  <si>
    <t>北海道大学</t>
  </si>
  <si>
    <t>北海道大学病院</t>
  </si>
  <si>
    <t>検査･輸血部　輸血検査室</t>
  </si>
  <si>
    <t>060-8648</t>
  </si>
  <si>
    <t>011-706-5725</t>
  </si>
  <si>
    <t>ダイヤルイン</t>
  </si>
  <si>
    <t>渡邊　千秋</t>
  </si>
  <si>
    <t>chiaki@med.hokudai.ac.jp</t>
  </si>
  <si>
    <t>清水　力</t>
  </si>
  <si>
    <t>准教授</t>
  </si>
  <si>
    <t>○</t>
  </si>
  <si>
    <t>助教</t>
  </si>
  <si>
    <t>×</t>
  </si>
  <si>
    <t>夜勤</t>
  </si>
  <si>
    <t>非番</t>
  </si>
  <si>
    <t>日勤</t>
  </si>
  <si>
    <t>4+5</t>
  </si>
  <si>
    <t>3+4+5</t>
  </si>
  <si>
    <t>BTRAS</t>
  </si>
  <si>
    <t>NEC</t>
  </si>
  <si>
    <t>輸血療法専門委員会</t>
  </si>
  <si>
    <t>独立組織</t>
  </si>
  <si>
    <t>旭川医科大学</t>
  </si>
  <si>
    <t>旭川医科大学病院</t>
  </si>
  <si>
    <t>輸血・細胞療法部門</t>
  </si>
  <si>
    <t>北海道旭川市緑ヶ丘東2条1丁目1-1</t>
  </si>
  <si>
    <t>078-8510</t>
  </si>
  <si>
    <t>0166-69-3381</t>
  </si>
  <si>
    <t>花田　大輔</t>
  </si>
  <si>
    <t>hanadai@asahikawa-med.ac.jp</t>
  </si>
  <si>
    <t>宿直</t>
  </si>
  <si>
    <t>通常勤務</t>
  </si>
  <si>
    <t>日直</t>
  </si>
  <si>
    <t>自己クリオ</t>
  </si>
  <si>
    <t>1999年</t>
  </si>
  <si>
    <t>弘前大学</t>
  </si>
  <si>
    <t>輸血部</t>
  </si>
  <si>
    <t>036-8563</t>
  </si>
  <si>
    <t>0172-39-5321</t>
  </si>
  <si>
    <t>田中　一人</t>
  </si>
  <si>
    <t>伊藤　悦朗</t>
  </si>
  <si>
    <t>教授</t>
  </si>
  <si>
    <t>玉井　佳子</t>
  </si>
  <si>
    <t>講師</t>
  </si>
  <si>
    <t>宿直＋夜勤</t>
  </si>
  <si>
    <t>OLCOS</t>
  </si>
  <si>
    <t>バイオラッド</t>
  </si>
  <si>
    <t>輸血療法委員会</t>
  </si>
  <si>
    <t>東北大学</t>
  </si>
  <si>
    <t>東北大学病院</t>
  </si>
  <si>
    <t>980-8574</t>
  </si>
  <si>
    <t>022-717-7472</t>
  </si>
  <si>
    <t>2+3+4+5</t>
  </si>
  <si>
    <t>2+5</t>
  </si>
  <si>
    <t>ＢＬＡＤ</t>
  </si>
  <si>
    <t>富士通</t>
  </si>
  <si>
    <t>秋田県秋田市広面字蓮沼44-2</t>
  </si>
  <si>
    <t>010-8543</t>
  </si>
  <si>
    <t>018-884-6313</t>
  </si>
  <si>
    <t>iku.0607.sato@hos.akita-u.ac.jp</t>
  </si>
  <si>
    <t>高橋　勉</t>
  </si>
  <si>
    <t>ＭＡＰ＋ＦＦＰ＋クリオ</t>
  </si>
  <si>
    <t>自己フィブリン糊作成</t>
  </si>
  <si>
    <t>BLAD</t>
  </si>
  <si>
    <t>輸血部運営協議会</t>
  </si>
  <si>
    <t>山形大学</t>
  </si>
  <si>
    <t>990-9585</t>
  </si>
  <si>
    <t>023-633-1122</t>
  </si>
  <si>
    <t>奈良崎　正俊</t>
  </si>
  <si>
    <t>加藤　丈夫</t>
  </si>
  <si>
    <t>加藤　裕一</t>
  </si>
  <si>
    <t>1+2+4</t>
  </si>
  <si>
    <t>1+2+3+5</t>
  </si>
  <si>
    <t>CLINILAN BT</t>
  </si>
  <si>
    <t xml:space="preserve">Ａ＆Ｔ </t>
  </si>
  <si>
    <t xml:space="preserve">輸血部運営委員会 </t>
  </si>
  <si>
    <t xml:space="preserve">輸血療法委員会 </t>
  </si>
  <si>
    <t xml:space="preserve">独立組織 </t>
  </si>
  <si>
    <t>筑波大学</t>
  </si>
  <si>
    <t>筑波大学附属病院</t>
  </si>
  <si>
    <t>305-8576</t>
  </si>
  <si>
    <t>029-853-3791</t>
  </si>
  <si>
    <t>杉山　真由美</t>
  </si>
  <si>
    <t>sugiyama-tuk@umin.ac.jp</t>
  </si>
  <si>
    <t>長谷川　雄一</t>
  </si>
  <si>
    <t>2+4+5</t>
  </si>
  <si>
    <t>輸血部運営会議</t>
  </si>
  <si>
    <t>群馬大学</t>
  </si>
  <si>
    <t>群馬大学医学部附属病院</t>
  </si>
  <si>
    <t>群馬県前橋市昭和町３－３９－１５</t>
  </si>
  <si>
    <t>371-8511</t>
  </si>
  <si>
    <t>027-220-8670</t>
  </si>
  <si>
    <t>丸橋　隆行</t>
  </si>
  <si>
    <t>横濱　章彦</t>
  </si>
  <si>
    <t>DLI</t>
  </si>
  <si>
    <t>CSI</t>
  </si>
  <si>
    <t>輸血・細胞療法部</t>
  </si>
  <si>
    <t>260-8677</t>
  </si>
  <si>
    <t>043-226-2479</t>
  </si>
  <si>
    <t>伊藤　道博</t>
  </si>
  <si>
    <t>yuketumt@ho.chiba-u.ac.jp</t>
  </si>
  <si>
    <t>井関　徹</t>
  </si>
  <si>
    <t>その他</t>
  </si>
  <si>
    <t>BTD</t>
  </si>
  <si>
    <t>オーソ</t>
  </si>
  <si>
    <t>東京大学</t>
  </si>
  <si>
    <t>東京大学医学部付属病院</t>
  </si>
  <si>
    <t>東京都文京区本郷7-3-1</t>
  </si>
  <si>
    <t>113-8655</t>
  </si>
  <si>
    <t>03-3815-5411</t>
  </si>
  <si>
    <t>冷凍赤血球</t>
  </si>
  <si>
    <t>1+4+5</t>
  </si>
  <si>
    <t>1+3+4+5</t>
  </si>
  <si>
    <t>東京大学医科学研究所附属病院</t>
  </si>
  <si>
    <t>セルプロセッシング輸血部</t>
  </si>
  <si>
    <t>東京都港区白金台4-6-1</t>
  </si>
  <si>
    <t>108-8639</t>
  </si>
  <si>
    <t>03-5449-5695</t>
  </si>
  <si>
    <t>東京医科歯科大学</t>
  </si>
  <si>
    <t>東京医科歯科大学医学部附属病院</t>
  </si>
  <si>
    <t>東京都文京区湯島1-5-45</t>
  </si>
  <si>
    <t>113-8519</t>
  </si>
  <si>
    <t>03-5803-5646</t>
  </si>
  <si>
    <t>nohtomo.bldt@tmd.ac.jp</t>
  </si>
  <si>
    <t>2+3+4</t>
  </si>
  <si>
    <t>輸血部運営委員会</t>
  </si>
  <si>
    <t>新潟大学</t>
  </si>
  <si>
    <t>新潟大学医歯学総合病院</t>
  </si>
  <si>
    <t>生命科学医療センター　輸血・再生医療部門</t>
  </si>
  <si>
    <t>951-8520</t>
  </si>
  <si>
    <t>025-227-2735</t>
  </si>
  <si>
    <t>中田　光</t>
  </si>
  <si>
    <t>TULIP</t>
  </si>
  <si>
    <t>H&amp;T</t>
  </si>
  <si>
    <t>金沢大学</t>
  </si>
  <si>
    <t>金沢大学附属病院</t>
  </si>
  <si>
    <t>920-8641</t>
  </si>
  <si>
    <t>076-265-2017</t>
  </si>
  <si>
    <t>2+4</t>
  </si>
  <si>
    <t>シーエスアイ</t>
  </si>
  <si>
    <t>下部組織</t>
  </si>
  <si>
    <t>山梨大学</t>
  </si>
  <si>
    <t>山梨大学医学部附属病院</t>
  </si>
  <si>
    <t>輸血細胞治療部</t>
  </si>
  <si>
    <t>409-3898</t>
  </si>
  <si>
    <t>岩尾　憲明</t>
  </si>
  <si>
    <t>BTDX2</t>
  </si>
  <si>
    <t>信州大学</t>
  </si>
  <si>
    <t>信州大学医学部附属病院</t>
  </si>
  <si>
    <t>長野県松本市旭3-1-1</t>
  </si>
  <si>
    <t>390-8621</t>
  </si>
  <si>
    <t>0263-37-3223</t>
  </si>
  <si>
    <t>shinchan@shinshu-u.ac.jp</t>
  </si>
  <si>
    <t>バンク骨髄移植</t>
  </si>
  <si>
    <t>岐阜大学</t>
  </si>
  <si>
    <t>岐阜大学医学部附属病院</t>
  </si>
  <si>
    <t>501-1194</t>
  </si>
  <si>
    <t>058-230-7266</t>
  </si>
  <si>
    <t>佐藤　弦士朗</t>
  </si>
  <si>
    <t>gen-gif@umin.ac.jp</t>
  </si>
  <si>
    <t>清島　満</t>
  </si>
  <si>
    <t>CLINILAN</t>
  </si>
  <si>
    <t>A&amp;T</t>
  </si>
  <si>
    <t>名古屋大学</t>
  </si>
  <si>
    <t>名古屋大学医学部附属病院</t>
  </si>
  <si>
    <t>466-8560</t>
  </si>
  <si>
    <t>052-744-2653</t>
  </si>
  <si>
    <t>松下　正</t>
  </si>
  <si>
    <t>山本　晃士</t>
  </si>
  <si>
    <t>三重大学</t>
  </si>
  <si>
    <t>三重大学医学部附属病院</t>
  </si>
  <si>
    <t>三重県津市江戸橋2-174</t>
  </si>
  <si>
    <t>514-8507</t>
  </si>
  <si>
    <t>059-231-5175</t>
  </si>
  <si>
    <t>y-moriguchi@clin.medic.mie-u.ac.jp</t>
  </si>
  <si>
    <t>大石晃嗣</t>
  </si>
  <si>
    <t>PRP</t>
  </si>
  <si>
    <t>2+3+5</t>
  </si>
  <si>
    <t>再生治療</t>
  </si>
  <si>
    <t>1+2+3+4</t>
  </si>
  <si>
    <t>BCAM</t>
  </si>
  <si>
    <t>ホクユー</t>
  </si>
  <si>
    <t>京都大学</t>
  </si>
  <si>
    <t>京都大学医学部付属病院</t>
  </si>
  <si>
    <t>京都府京都市左京区聖護院川原町54</t>
  </si>
  <si>
    <t>606-8507</t>
  </si>
  <si>
    <t>075-751-3629</t>
  </si>
  <si>
    <t>万木　紀美子</t>
  </si>
  <si>
    <t>sdyurugi@kuhp.kyoto-u.ac.jp</t>
  </si>
  <si>
    <t>前川　平</t>
  </si>
  <si>
    <t>平位　秀世</t>
  </si>
  <si>
    <t>ＢＴＤＸ２</t>
  </si>
  <si>
    <t>大阪大学</t>
  </si>
  <si>
    <t>大阪大学医学部附属病院</t>
  </si>
  <si>
    <t>大阪府吹田市山田丘2-15</t>
  </si>
  <si>
    <t>565-0871</t>
  </si>
  <si>
    <t>06-6879-5881</t>
  </si>
  <si>
    <t>nagamine@hp-blood.med.osaka-u.ac.jp</t>
  </si>
  <si>
    <t>変則勤務</t>
  </si>
  <si>
    <t>3+5</t>
  </si>
  <si>
    <t>RHOOBA</t>
  </si>
  <si>
    <t>オネスト</t>
  </si>
  <si>
    <t>神戸大学</t>
  </si>
  <si>
    <t>神戸大学医学部附属病院</t>
  </si>
  <si>
    <t>650-0017</t>
  </si>
  <si>
    <t>078-382-6460</t>
  </si>
  <si>
    <t>hashim@med.kobe-u.ac.jp</t>
  </si>
  <si>
    <t>南　博信</t>
  </si>
  <si>
    <t>鳥取大学</t>
  </si>
  <si>
    <t>鳥取大学医学部附属病院</t>
  </si>
  <si>
    <t>検査部輸血検査室</t>
  </si>
  <si>
    <t>鳥取県米子市西町36-1</t>
  </si>
  <si>
    <t>683-8504</t>
  </si>
  <si>
    <t>0859-38-6871</t>
  </si>
  <si>
    <t>松本　智子</t>
  </si>
  <si>
    <t>satoko-ttr@umin.ac.jp</t>
  </si>
  <si>
    <t>本倉　徹</t>
  </si>
  <si>
    <t>IBM</t>
  </si>
  <si>
    <t>岡山大学</t>
  </si>
  <si>
    <t>岡山大学病院</t>
  </si>
  <si>
    <t>700-8558</t>
  </si>
  <si>
    <t>086-235-7768</t>
  </si>
  <si>
    <t>小郷　博昭</t>
  </si>
  <si>
    <t>ogo@hp.okayama-u.ac.jp</t>
  </si>
  <si>
    <t>藤井　伸治</t>
  </si>
  <si>
    <t xml:space="preserve">富士通 </t>
  </si>
  <si>
    <t>広島大学</t>
  </si>
  <si>
    <t>広島大学病院</t>
  </si>
  <si>
    <t>広島県広島市南区霞1-2-3</t>
  </si>
  <si>
    <t>734-8551</t>
  </si>
  <si>
    <t>082-257-5580</t>
  </si>
  <si>
    <t>kurita@hiroshima-u.ac.jp</t>
  </si>
  <si>
    <t>1+2+4+5</t>
  </si>
  <si>
    <t>1+4+5+6</t>
  </si>
  <si>
    <t>山口大学</t>
  </si>
  <si>
    <t>山口大学医学部附属病院</t>
  </si>
  <si>
    <t>755-8505</t>
  </si>
  <si>
    <t>0836-22-2646</t>
  </si>
  <si>
    <t>tsuchie-ygc@umin.ac.jp</t>
  </si>
  <si>
    <t>徳島大学</t>
  </si>
  <si>
    <t>徳島大学病院</t>
  </si>
  <si>
    <t>770-8503</t>
  </si>
  <si>
    <t>088-633-7209</t>
  </si>
  <si>
    <t>李　悦子</t>
  </si>
  <si>
    <t>1+5</t>
  </si>
  <si>
    <t>1998年</t>
  </si>
  <si>
    <t>愛媛大学</t>
  </si>
  <si>
    <t>愛媛大学医学部附属病院</t>
  </si>
  <si>
    <t>輸血・細胞治療部</t>
  </si>
  <si>
    <t>愛媛県東温市志津川454</t>
  </si>
  <si>
    <t>791-0295</t>
  </si>
  <si>
    <t>089-960-5705</t>
  </si>
  <si>
    <t>土居　靖和</t>
  </si>
  <si>
    <t>yasukazu@m.ehime-u.ac.jp</t>
  </si>
  <si>
    <t>羽藤　高明</t>
  </si>
  <si>
    <t xml:space="preserve">3＋5  </t>
  </si>
  <si>
    <t>3＋5</t>
  </si>
  <si>
    <t>樹状細胞療法</t>
  </si>
  <si>
    <t>Ｎ-ＢＩＴ</t>
  </si>
  <si>
    <t>ＮＤＤ</t>
  </si>
  <si>
    <t>輸血・細胞治療部運営委員会</t>
  </si>
  <si>
    <t>九州大学</t>
  </si>
  <si>
    <t>九州大学病院</t>
  </si>
  <si>
    <t>遺伝子細胞療法部</t>
  </si>
  <si>
    <t>福岡県福岡市東区馬出３－１－１</t>
  </si>
  <si>
    <t>812-8582</t>
  </si>
  <si>
    <t>092-642-5869</t>
  </si>
  <si>
    <t>平安山　知子</t>
  </si>
  <si>
    <t>tomokona@intmed1.med.kyushu-u.ac.jp</t>
  </si>
  <si>
    <t>赤司　浩一</t>
  </si>
  <si>
    <t xml:space="preserve"> </t>
  </si>
  <si>
    <t>長崎大学病院</t>
  </si>
  <si>
    <t>細胞療法部</t>
  </si>
  <si>
    <t>852-8501</t>
  </si>
  <si>
    <t>095-819-7493</t>
  </si>
  <si>
    <t>agwkn@nagasaki-u.ac.jp</t>
  </si>
  <si>
    <t>血液センターでの凍結保管</t>
  </si>
  <si>
    <t>輸血療法管理運営委員会</t>
  </si>
  <si>
    <t>熊本大学</t>
  </si>
  <si>
    <t>熊本大学医学部附属病院</t>
  </si>
  <si>
    <t>860-8556</t>
  </si>
  <si>
    <t>youko-fukuyoshi@fc.kuh.kumamoto-u.ac.jp</t>
  </si>
  <si>
    <t>安東　由喜雄</t>
  </si>
  <si>
    <t>2+3</t>
  </si>
  <si>
    <t>鹿児島大学</t>
  </si>
  <si>
    <t>890-8520</t>
  </si>
  <si>
    <t>099-283-9355</t>
  </si>
  <si>
    <t>古川　良尚</t>
  </si>
  <si>
    <t>furukawy@m2.kufm.kagoshima-u.ac.jp</t>
  </si>
  <si>
    <t>自己フィブリン糊</t>
  </si>
  <si>
    <t>CLINIMACS</t>
  </si>
  <si>
    <t>RoOBA</t>
  </si>
  <si>
    <t>HONEST</t>
  </si>
  <si>
    <t>琉球大学</t>
  </si>
  <si>
    <t>琉球大学医学部附属病院</t>
  </si>
  <si>
    <t>沖縄県中頭郡西原町字上原207</t>
  </si>
  <si>
    <t>903-0215</t>
  </si>
  <si>
    <t>098-895-1339</t>
  </si>
  <si>
    <t>山城　剛</t>
  </si>
  <si>
    <t>ﾌｨﾌﾞﾘﾝ糊</t>
  </si>
  <si>
    <t>A&amp;T輸血システム</t>
  </si>
  <si>
    <t>ClinilanBT</t>
  </si>
  <si>
    <t>浜松医科大学</t>
  </si>
  <si>
    <t>浜松医科大学医学部附属病院</t>
  </si>
  <si>
    <t>静岡県浜松市東区半田山1-20-1</t>
  </si>
  <si>
    <t>431-3192</t>
  </si>
  <si>
    <t>053-435-2750</t>
  </si>
  <si>
    <t>竹下　明裕</t>
  </si>
  <si>
    <t>ＣＬＩＮＩＬＡＮ BT</t>
  </si>
  <si>
    <t>滋賀医科大学</t>
  </si>
  <si>
    <t>520-2192</t>
  </si>
  <si>
    <t>077-548-2672</t>
  </si>
  <si>
    <t>茂籠　弘子</t>
  </si>
  <si>
    <t>hmoro@belle.shiga-med.ac.jp</t>
  </si>
  <si>
    <t>程原　佳子</t>
  </si>
  <si>
    <t>ホクユーメディックス</t>
  </si>
  <si>
    <t>宮崎大学</t>
  </si>
  <si>
    <t>宮崎県宮崎市清武町木原5200番地</t>
  </si>
  <si>
    <t>889-1692</t>
  </si>
  <si>
    <t>0985-85-9723</t>
  </si>
  <si>
    <t>竹ノ内　博之</t>
  </si>
  <si>
    <t>下田　和哉</t>
  </si>
  <si>
    <t>久冨木　庸子</t>
  </si>
  <si>
    <t>輸血部門システム</t>
  </si>
  <si>
    <t>コア・クリエイト株式会社</t>
  </si>
  <si>
    <t>富山大学</t>
  </si>
  <si>
    <t>富山大学附属病院</t>
  </si>
  <si>
    <t>930-0194</t>
  </si>
  <si>
    <t>076-434-7790</t>
  </si>
  <si>
    <t>芳村　直樹</t>
  </si>
  <si>
    <t>安村　敏</t>
  </si>
  <si>
    <t>輸血・細胞治療部委員会</t>
  </si>
  <si>
    <t>島根大学</t>
  </si>
  <si>
    <t>島根県出雲市塩冶町89-1</t>
  </si>
  <si>
    <t>693-8501</t>
  </si>
  <si>
    <t>竹谷　健</t>
  </si>
  <si>
    <t>2+3+4+5+6</t>
  </si>
  <si>
    <t>輸血部専門部会</t>
  </si>
  <si>
    <t>輸血ミーティング</t>
  </si>
  <si>
    <t>高知大学</t>
  </si>
  <si>
    <t>高知大学医学部附属病院</t>
  </si>
  <si>
    <t>783-8505</t>
  </si>
  <si>
    <t>088-880-2465</t>
  </si>
  <si>
    <t>西原 えり子</t>
  </si>
  <si>
    <t>jm-nishihar@kochi-u.ac.jp</t>
  </si>
  <si>
    <t>3 4 5</t>
  </si>
  <si>
    <t>CLNILAN</t>
  </si>
  <si>
    <t>A＆Ｔ，ＩＢＭ</t>
  </si>
  <si>
    <t>検査部・輸血部運営委員会</t>
  </si>
  <si>
    <t>佐賀大学</t>
  </si>
  <si>
    <t>佐賀大学医学部附属病院</t>
  </si>
  <si>
    <t>佐賀県佐賀市鍋島5-1-1</t>
  </si>
  <si>
    <t>849-8501</t>
  </si>
  <si>
    <t>0952-34-3257</t>
  </si>
  <si>
    <t>山田　尚友</t>
  </si>
  <si>
    <t>yamadan@cc.saga-u.ac.jp</t>
  </si>
  <si>
    <t>末岡　榮三朗</t>
  </si>
  <si>
    <t>久保田　寧</t>
  </si>
  <si>
    <t>自己血小板</t>
  </si>
  <si>
    <t>1988年</t>
  </si>
  <si>
    <t>大分大学</t>
  </si>
  <si>
    <t>大分県由布市狭間町医大が丘１－１</t>
  </si>
  <si>
    <t>879-5593</t>
  </si>
  <si>
    <t>097-586-6057</t>
  </si>
  <si>
    <t>立川　良昭</t>
  </si>
  <si>
    <t>ytatsuka@oita-u.ac.jp</t>
  </si>
  <si>
    <t>緒方　正男</t>
  </si>
  <si>
    <t>福井大学</t>
  </si>
  <si>
    <t>福井大学医学部附属病院</t>
  </si>
  <si>
    <t>福井県吉田郡永平寺町松岡下合月23－3</t>
  </si>
  <si>
    <t>913-0043</t>
  </si>
  <si>
    <t>0776-61-1111</t>
  </si>
  <si>
    <t>3530・3531</t>
  </si>
  <si>
    <t>小林　洋子</t>
  </si>
  <si>
    <t>youkok@u-fukui.ac.jp</t>
  </si>
  <si>
    <t>浦崎　芳正</t>
  </si>
  <si>
    <t>香川大学</t>
  </si>
  <si>
    <t>香川大学医学部附属病院</t>
  </si>
  <si>
    <t>香川県木田郡三木町池戸1750-1</t>
  </si>
  <si>
    <t>761-0793</t>
  </si>
  <si>
    <t>087-898-5111</t>
  </si>
  <si>
    <t>細胞数測定</t>
  </si>
  <si>
    <t>BLADライブラリー</t>
  </si>
  <si>
    <t>防衛医科大学校</t>
  </si>
  <si>
    <t>防衛医科大学校病院</t>
  </si>
  <si>
    <t>輸血・血液浄化療法部</t>
  </si>
  <si>
    <t>埼玉県所沢市並木３－２</t>
  </si>
  <si>
    <t>359-8513</t>
  </si>
  <si>
    <t>04-2995-1511</t>
  </si>
  <si>
    <t>sakagut@ndmc.ac.jp</t>
  </si>
  <si>
    <t>辻　明</t>
  </si>
  <si>
    <t>MELAS</t>
  </si>
  <si>
    <t>ITEC阪急阪神株式会社</t>
  </si>
  <si>
    <t>詳細不明</t>
  </si>
  <si>
    <t>輸血療法分科会</t>
  </si>
  <si>
    <t>札幌医科大学</t>
  </si>
  <si>
    <t>札幌医科大学附属病院</t>
  </si>
  <si>
    <t>検査部　輸血係</t>
  </si>
  <si>
    <t>060-8543</t>
  </si>
  <si>
    <t>011-611-2111</t>
  </si>
  <si>
    <t>BT2</t>
  </si>
  <si>
    <t>検査部業務運営委員会</t>
  </si>
  <si>
    <t>福島県立医科大学</t>
  </si>
  <si>
    <t>福島県立医科大学附属病院</t>
  </si>
  <si>
    <t>輸血･移植免疫部</t>
  </si>
  <si>
    <t>960-1295</t>
  </si>
  <si>
    <t>024-547-1536</t>
  </si>
  <si>
    <t>大戸　斉</t>
  </si>
  <si>
    <t>1+2+3+4+5</t>
  </si>
  <si>
    <t>1+2+3+4+5+6</t>
  </si>
  <si>
    <t>1+2+5+6</t>
  </si>
  <si>
    <t>横浜市立大学</t>
  </si>
  <si>
    <t>横浜市立大学附属病院</t>
  </si>
  <si>
    <t>236-0004</t>
  </si>
  <si>
    <t>045-787-2949</t>
  </si>
  <si>
    <t>大津　恵</t>
  </si>
  <si>
    <t>m_9806@yokohama-cu.ac.jp</t>
  </si>
  <si>
    <t>上條　亜紀</t>
  </si>
  <si>
    <t>血管新生療法</t>
  </si>
  <si>
    <t>CLINILAN　BT</t>
  </si>
  <si>
    <t>検査運営委員会</t>
  </si>
  <si>
    <t>名古屋市立大学</t>
  </si>
  <si>
    <t>名古屋市立大学病院</t>
  </si>
  <si>
    <t>愛知県名古屋市瑞穂区瑞穂町字川澄1</t>
  </si>
  <si>
    <t>467-8602</t>
  </si>
  <si>
    <t>052-858-7410</t>
  </si>
  <si>
    <t>btochi@med.nagoya-cu.ac.jp</t>
  </si>
  <si>
    <t>輸血部運営委員会（療法委員会）</t>
  </si>
  <si>
    <t>京都府立医科大学</t>
  </si>
  <si>
    <t>京都府立医科大学附属病院</t>
  </si>
  <si>
    <t>輸血・細胞医療部</t>
  </si>
  <si>
    <t>602-8566</t>
  </si>
  <si>
    <t>075-251-5891</t>
  </si>
  <si>
    <t>笹田　裕司</t>
  </si>
  <si>
    <t>ysasada@koto.kpu-m.ac.jp</t>
  </si>
  <si>
    <t>堀池　重夫</t>
  </si>
  <si>
    <t>稲葉　亨</t>
  </si>
  <si>
    <t>3+4</t>
  </si>
  <si>
    <t>大阪市立大学医学部附属病院　</t>
  </si>
  <si>
    <t>545-8586</t>
  </si>
  <si>
    <t>06-6645-2292</t>
  </si>
  <si>
    <t>m1578821@med.osaka-cu.ac.jp</t>
  </si>
  <si>
    <t>1+6</t>
  </si>
  <si>
    <t>輸血委員会</t>
  </si>
  <si>
    <t>奈良県立医科大学</t>
  </si>
  <si>
    <t>634-8522</t>
  </si>
  <si>
    <t>0744-22-3051</t>
  </si>
  <si>
    <t>和歌山県立医科大学附属病院</t>
  </si>
  <si>
    <t>和歌山県和歌山市紀三井寺811-1</t>
  </si>
  <si>
    <t>641-8510</t>
  </si>
  <si>
    <t>073-447-2300</t>
  </si>
  <si>
    <t>松浪　美佐子</t>
  </si>
  <si>
    <t>ルーバ</t>
  </si>
  <si>
    <t>ＮＥＣ</t>
  </si>
  <si>
    <t>岩手医科大学</t>
  </si>
  <si>
    <t>岩手医科大学附属病院</t>
  </si>
  <si>
    <t>中央臨床検査部輸血検査室</t>
  </si>
  <si>
    <t>020-8505</t>
  </si>
  <si>
    <t>019-651-5110</t>
  </si>
  <si>
    <t>3737・3685</t>
  </si>
  <si>
    <t>後藤　健治</t>
  </si>
  <si>
    <t>kenji-goto@umin.net</t>
  </si>
  <si>
    <t>諏訪部　章</t>
  </si>
  <si>
    <t>ＣＬＩＮＩＬＡＮ　ＢＴ</t>
  </si>
  <si>
    <t>Ａ＆Ｔ</t>
  </si>
  <si>
    <t>自治医科大学</t>
  </si>
  <si>
    <t>自治医科大学附属病院</t>
  </si>
  <si>
    <t>輸血・細胞移植部</t>
  </si>
  <si>
    <t>栃木県下野市薬師寺3311-1</t>
  </si>
  <si>
    <t>329-0498</t>
  </si>
  <si>
    <t>0285-58-7187</t>
  </si>
  <si>
    <t>岸野　光司</t>
  </si>
  <si>
    <t>kishino@jichi.ac.jp</t>
  </si>
  <si>
    <t>室井　一男</t>
  </si>
  <si>
    <t>1+2</t>
  </si>
  <si>
    <t>N-BIT</t>
  </si>
  <si>
    <t>NDD</t>
  </si>
  <si>
    <t>自治医科大学附属さいたま医療センター</t>
  </si>
  <si>
    <t>埼玉県さいたま市大宮区天沼町1-847</t>
  </si>
  <si>
    <t>330-8503</t>
  </si>
  <si>
    <t>048-648-5371</t>
  </si>
  <si>
    <t>ybuseki@omiya.jichi.ac.jp</t>
  </si>
  <si>
    <t>西田　淳二</t>
  </si>
  <si>
    <t>Fjwing　Type　Y</t>
  </si>
  <si>
    <t>富士テクノサプライ</t>
  </si>
  <si>
    <t>輸血管理委員会</t>
  </si>
  <si>
    <t>獨協医科大学</t>
  </si>
  <si>
    <t>獨協医科大学病院</t>
  </si>
  <si>
    <t>栃木県下都賀郡壬生町北小林880</t>
  </si>
  <si>
    <t>321-0293</t>
  </si>
  <si>
    <t>0282-87-2187</t>
  </si>
  <si>
    <t>篠原　茂</t>
  </si>
  <si>
    <t>s-shino@dokkyomed.ac.jp</t>
  </si>
  <si>
    <t>三谷　絹子</t>
  </si>
  <si>
    <t>血管新生</t>
  </si>
  <si>
    <t>埼玉医科大学</t>
  </si>
  <si>
    <t>埼玉医科大学病院</t>
  </si>
  <si>
    <t>池淵　研二</t>
  </si>
  <si>
    <t>フィブリン糊</t>
  </si>
  <si>
    <t>輸血システム</t>
  </si>
  <si>
    <t>埼玉医科大学総合医療センター</t>
  </si>
  <si>
    <t>埼玉県川越市鴨田1981番地</t>
  </si>
  <si>
    <t>350-8550</t>
  </si>
  <si>
    <t>049-228-3500</t>
  </si>
  <si>
    <t>an2@saitama-med.ac.jp</t>
  </si>
  <si>
    <t>1+4</t>
  </si>
  <si>
    <t>独自作成</t>
  </si>
  <si>
    <t>埼玉医科大学国際医療センター</t>
  </si>
  <si>
    <t>埼玉県日高市山根1397-1</t>
  </si>
  <si>
    <t>350-1298</t>
  </si>
  <si>
    <t>042-984-4386</t>
  </si>
  <si>
    <t>ikyuketu@saitama-med.ac.jp</t>
  </si>
  <si>
    <t>なし</t>
  </si>
  <si>
    <t>北里大学</t>
  </si>
  <si>
    <t>北里大学病院</t>
  </si>
  <si>
    <t>252-0375</t>
  </si>
  <si>
    <t>042-778-8148</t>
  </si>
  <si>
    <t>狩野　有作</t>
  </si>
  <si>
    <t>単核球採取</t>
  </si>
  <si>
    <t>RhooBA</t>
  </si>
  <si>
    <t>杏林大学</t>
  </si>
  <si>
    <t>杏林大学医学部付属病院</t>
  </si>
  <si>
    <t>181-8611</t>
  </si>
  <si>
    <t>0422-47-5512</t>
  </si>
  <si>
    <t>大西　宏明</t>
  </si>
  <si>
    <t>onishi@ks.kyorin-u.ac.jp</t>
  </si>
  <si>
    <t>渡邊　卓</t>
  </si>
  <si>
    <t>ＭＥＬＡＳ</t>
  </si>
  <si>
    <t>ＩＴＥＣ阪急阪神</t>
  </si>
  <si>
    <t>順天堂大学</t>
  </si>
  <si>
    <t>順天堂大学医学部附属順天堂医院</t>
  </si>
  <si>
    <t>輸血室</t>
  </si>
  <si>
    <t>東京都文京区本郷3-1-3</t>
  </si>
  <si>
    <t>113-8431</t>
  </si>
  <si>
    <t>大澤　俊也</t>
  </si>
  <si>
    <t>toosawa@juntendo.ac.jp</t>
  </si>
  <si>
    <t>大坂　顯通</t>
  </si>
  <si>
    <t>冷凍血液</t>
  </si>
  <si>
    <t>BIO-RADシステム</t>
  </si>
  <si>
    <t>BIO-RAD</t>
  </si>
  <si>
    <t>昭和大学</t>
  </si>
  <si>
    <t>昭和大学病院</t>
  </si>
  <si>
    <t>東京都品川区旗の台1-5-8</t>
  </si>
  <si>
    <t>142-8666</t>
  </si>
  <si>
    <t>03-3784-8446</t>
  </si>
  <si>
    <t>坂本　大</t>
  </si>
  <si>
    <t>showa.hill@cmed.showa-u.ac.jp</t>
  </si>
  <si>
    <t>血液センター</t>
  </si>
  <si>
    <t>神奈川県横浜市青葉区藤が丘1-30</t>
  </si>
  <si>
    <t>227-8501</t>
  </si>
  <si>
    <t>045-974-6235</t>
  </si>
  <si>
    <t>帝京大学</t>
  </si>
  <si>
    <t>帝京大学医学部附属病院</t>
  </si>
  <si>
    <t>輸血・細胞治療センター</t>
  </si>
  <si>
    <t>東京都板橋区加賀2-11-1</t>
  </si>
  <si>
    <t>176-8606</t>
  </si>
  <si>
    <t>03-3964-1211</t>
  </si>
  <si>
    <t>冨山　秀和</t>
  </si>
  <si>
    <t>tomiyama@med.teikyo-u.ac.jp</t>
  </si>
  <si>
    <t>白藤　尚毅</t>
  </si>
  <si>
    <t>凍結</t>
  </si>
  <si>
    <t>帝京大学ちば総合医療センター</t>
  </si>
  <si>
    <t>検査部　輸血検査室</t>
  </si>
  <si>
    <t>千葉県市原市姉崎3426-3</t>
  </si>
  <si>
    <t>299-0111</t>
  </si>
  <si>
    <t>0436-62-1211</t>
  </si>
  <si>
    <t>山本　喜則</t>
  </si>
  <si>
    <t>yyama@med.teikyo-u.ac.jp</t>
  </si>
  <si>
    <t>中村　文隆</t>
  </si>
  <si>
    <t>5+6</t>
  </si>
  <si>
    <t>東海大学</t>
  </si>
  <si>
    <t>東海大学医学部付属病院</t>
  </si>
  <si>
    <t>神奈川県伊勢原市下糟屋143</t>
  </si>
  <si>
    <t>259-1143</t>
  </si>
  <si>
    <t>0463-93-3578</t>
  </si>
  <si>
    <t>1+2+5</t>
  </si>
  <si>
    <t>東京医科大学</t>
  </si>
  <si>
    <t>160-0023</t>
  </si>
  <si>
    <t>03-5339-3723</t>
  </si>
  <si>
    <t>須永　和代</t>
  </si>
  <si>
    <t>福武　勝幸</t>
  </si>
  <si>
    <t>天野　景裕</t>
  </si>
  <si>
    <t>193-0998</t>
  </si>
  <si>
    <t>042-665-5611</t>
  </si>
  <si>
    <t>鈴木　実</t>
  </si>
  <si>
    <t>田中　朝志</t>
  </si>
  <si>
    <t>ＯＬＣＯＳシステム</t>
  </si>
  <si>
    <t>バイオラット</t>
  </si>
  <si>
    <t>東京慈恵会医科大学</t>
  </si>
  <si>
    <t>東京慈恵会医科大学附属病院</t>
  </si>
  <si>
    <t>東京都港区西新橋3-19-18</t>
  </si>
  <si>
    <t>105-8471</t>
  </si>
  <si>
    <t>03-3433-1111</t>
  </si>
  <si>
    <t>thase@jikei.ac.jp</t>
  </si>
  <si>
    <t>田﨑　哲典</t>
  </si>
  <si>
    <t>麻生情報システム</t>
  </si>
  <si>
    <t>東京女子医科大学</t>
  </si>
  <si>
    <t>東京女子医科大学病院</t>
  </si>
  <si>
    <t>輸血・細胞プロセシング部</t>
  </si>
  <si>
    <t>162-8666</t>
  </si>
  <si>
    <t>03-3353-8111</t>
  </si>
  <si>
    <t>腹水濾過濃縮</t>
  </si>
  <si>
    <t>テクノラボ</t>
  </si>
  <si>
    <t>輸血療法実務委員会</t>
  </si>
  <si>
    <t>細胞プロセシング連絡会</t>
  </si>
  <si>
    <t>東邦大学</t>
  </si>
  <si>
    <t>東邦大学医療センター大森病院</t>
  </si>
  <si>
    <t>東京都大田区大森西6丁目11番1号</t>
  </si>
  <si>
    <t>143-8541</t>
  </si>
  <si>
    <t>03-5763-6660</t>
  </si>
  <si>
    <t>小原　明</t>
  </si>
  <si>
    <t>ｸﾘｵﾌﾟﾚｼﾋﾟﾃｰﾄ</t>
  </si>
  <si>
    <t>東邦大学医療センター大橋病院</t>
  </si>
  <si>
    <t>東京都目黒区大橋2丁目17番地6号</t>
  </si>
  <si>
    <t>153-8515</t>
  </si>
  <si>
    <t>03-3468-1251</t>
  </si>
  <si>
    <t>shiya@oha.toho-u.ac.jp</t>
  </si>
  <si>
    <t>N-Bit</t>
  </si>
  <si>
    <t>日本医科大学</t>
  </si>
  <si>
    <t>日本医科大学付属病院</t>
  </si>
  <si>
    <t>東京都文京区千駄木1-1-5</t>
  </si>
  <si>
    <t>113-8603</t>
  </si>
  <si>
    <t>　</t>
  </si>
  <si>
    <t>OCD</t>
  </si>
  <si>
    <t>アルブミン適正使用評価委員会</t>
  </si>
  <si>
    <t>聖マリアンナ医科大学</t>
  </si>
  <si>
    <t>聖マリアンナ医科大学病院</t>
  </si>
  <si>
    <t>216-8511</t>
  </si>
  <si>
    <t>044-977-8111</t>
  </si>
  <si>
    <t>渡会　義弘</t>
  </si>
  <si>
    <t>labotrm@marianna-u.ac.jp</t>
  </si>
  <si>
    <t>三浦　偉久男</t>
  </si>
  <si>
    <t>臨床検査部主幹</t>
  </si>
  <si>
    <t>金沢医科大学</t>
  </si>
  <si>
    <t>金沢医科大学病院</t>
  </si>
  <si>
    <t>石川県河北郡内灘町大学１－１</t>
  </si>
  <si>
    <t>920-0293</t>
  </si>
  <si>
    <t>076-286-3511</t>
  </si>
  <si>
    <t>大島　恵子</t>
  </si>
  <si>
    <t>c-blood@kanazawa-med.ac.jp</t>
  </si>
  <si>
    <t>毎月更新</t>
  </si>
  <si>
    <t>愛知医科大学</t>
  </si>
  <si>
    <t>愛知医科大学病院</t>
  </si>
  <si>
    <t>愛知県長久手市岩作雁又1-1</t>
  </si>
  <si>
    <t>480-1195</t>
  </si>
  <si>
    <t>0561-62-3311</t>
  </si>
  <si>
    <t>taka29@aichi-med-u.ac.jp</t>
  </si>
  <si>
    <t>BMS</t>
  </si>
  <si>
    <t>ニューコン</t>
  </si>
  <si>
    <t>藤田保健衛生大学</t>
  </si>
  <si>
    <t>藤田保健衛生大学病院</t>
  </si>
  <si>
    <t>愛知県豊明市沓掛町田楽ヶ窪1-98</t>
  </si>
  <si>
    <t>470-1192</t>
  </si>
  <si>
    <t>0562-93-2314</t>
  </si>
  <si>
    <t>恵美　宣彦</t>
  </si>
  <si>
    <t>N-BiT</t>
  </si>
  <si>
    <t>エヌデーデー</t>
  </si>
  <si>
    <t>大阪医科大学</t>
  </si>
  <si>
    <t>大阪医科大学附属病院</t>
  </si>
  <si>
    <t>大阪府高槻市大学町2-7</t>
  </si>
  <si>
    <t>569-8686</t>
  </si>
  <si>
    <t>072-683-1221</t>
  </si>
  <si>
    <t>tkohno@art.osaka-med.ac.jp</t>
  </si>
  <si>
    <t>関西医科大学</t>
  </si>
  <si>
    <t>大阪府守口市文園町10-15</t>
  </si>
  <si>
    <t>570-8505</t>
  </si>
  <si>
    <t>06-6992-1001</t>
  </si>
  <si>
    <t>teranish@takii.kmu.ac.jp</t>
  </si>
  <si>
    <t>徳永　裕彦</t>
  </si>
  <si>
    <t>BL Powers</t>
  </si>
  <si>
    <t>朝日ソフトウェア</t>
  </si>
  <si>
    <t>1986年</t>
  </si>
  <si>
    <t>近畿大学</t>
  </si>
  <si>
    <t>大阪府大阪狭山市大野東377-2</t>
  </si>
  <si>
    <t>589-8511</t>
  </si>
  <si>
    <t>072-366-0221</t>
  </si>
  <si>
    <t>金光　靖</t>
  </si>
  <si>
    <t>yuketsu@med.kindai.ac.jp</t>
  </si>
  <si>
    <t>松村　到</t>
  </si>
  <si>
    <t>兵庫医科大学</t>
  </si>
  <si>
    <t>兵庫医科大学病院</t>
  </si>
  <si>
    <t>663-8501</t>
  </si>
  <si>
    <t>0798-45-6349</t>
  </si>
  <si>
    <t>半日勤務</t>
  </si>
  <si>
    <t>2+4+5　</t>
  </si>
  <si>
    <t>川崎医科大学</t>
  </si>
  <si>
    <t>川崎医科大学附属病院</t>
  </si>
  <si>
    <t>701-0192</t>
  </si>
  <si>
    <t>086-462-1111</t>
  </si>
  <si>
    <t>中桐　逸博</t>
  </si>
  <si>
    <t>nakagiri@med.kawasaki-m.ac.jp</t>
  </si>
  <si>
    <t>和田　秀穂</t>
  </si>
  <si>
    <t>田坂　大象</t>
  </si>
  <si>
    <t>DLI細胞処理</t>
  </si>
  <si>
    <t>輸血部（中検）会議</t>
  </si>
  <si>
    <t>輸血療法適正使用委員会</t>
  </si>
  <si>
    <t>久留米大学</t>
  </si>
  <si>
    <t>久留米大学病院</t>
  </si>
  <si>
    <t>臨床検査部　輸血検査室</t>
  </si>
  <si>
    <t>福岡県久留米市旭町67番地</t>
  </si>
  <si>
    <t>830-0011</t>
  </si>
  <si>
    <t>0942-35-3311</t>
  </si>
  <si>
    <t>川野　洋之</t>
  </si>
  <si>
    <t>kawano_hiroyuki@kurume-u.ac.jp</t>
  </si>
  <si>
    <t>中島　収</t>
  </si>
  <si>
    <t>チューリップ</t>
  </si>
  <si>
    <t>エッチアンドティー</t>
  </si>
  <si>
    <t>福岡大学</t>
  </si>
  <si>
    <t>福岡大学病院</t>
  </si>
  <si>
    <t>814-0180</t>
  </si>
  <si>
    <t>092-801-1011</t>
  </si>
  <si>
    <t>熊川　みどり</t>
  </si>
  <si>
    <t>部長</t>
  </si>
  <si>
    <t>ＢＬＯＯＤ</t>
  </si>
  <si>
    <t>AIS（麻生情報）</t>
  </si>
  <si>
    <t>産業医科大学</t>
  </si>
  <si>
    <t>産業医科大学病院</t>
  </si>
  <si>
    <t>病理・臨床検査・輸血部</t>
  </si>
  <si>
    <t>807-8556</t>
  </si>
  <si>
    <t>093-691-7337</t>
  </si>
  <si>
    <t>（西暦年月：YYYY年MM月）</t>
    <rPh sb="1" eb="3">
      <t>セイレキ</t>
    </rPh>
    <rPh sb="3" eb="5">
      <t>ネンゲツ</t>
    </rPh>
    <rPh sb="10" eb="11">
      <t>ネン</t>
    </rPh>
    <rPh sb="13" eb="14">
      <t>ガツ</t>
    </rPh>
    <phoneticPr fontId="1"/>
  </si>
  <si>
    <t>（西暦年月：YYYY年MM月）</t>
    <rPh sb="1" eb="3">
      <t>セイレキ</t>
    </rPh>
    <rPh sb="3" eb="5">
      <t>ネンゲツ</t>
    </rPh>
    <rPh sb="10" eb="11">
      <t>ネン</t>
    </rPh>
    <rPh sb="13" eb="14">
      <t>ツキ</t>
    </rPh>
    <phoneticPr fontId="1"/>
  </si>
  <si>
    <t>160-8582</t>
  </si>
  <si>
    <t>03-5363-3715</t>
  </si>
  <si>
    <r>
      <t>輸血部門の専有面積（ｍ</t>
    </r>
    <r>
      <rPr>
        <vertAlign val="superscript"/>
        <sz val="11"/>
        <rFont val="ＭＳ Ｐゴシック"/>
        <family val="3"/>
        <charset val="128"/>
        <scheme val="minor"/>
      </rPr>
      <t>2</t>
    </r>
    <r>
      <rPr>
        <sz val="11"/>
        <rFont val="ＭＳ Ｐゴシック"/>
        <family val="3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1"/>
  </si>
  <si>
    <t>認定輸血検査技師数</t>
    <rPh sb="0" eb="2">
      <t>ニンテイ</t>
    </rPh>
    <rPh sb="2" eb="4">
      <t>ユケツ</t>
    </rPh>
    <rPh sb="4" eb="6">
      <t>ケンサ</t>
    </rPh>
    <rPh sb="6" eb="8">
      <t>ギシ</t>
    </rPh>
    <rPh sb="8" eb="9">
      <t>スウ</t>
    </rPh>
    <phoneticPr fontId="2"/>
  </si>
  <si>
    <t>自己血看護師数</t>
    <rPh sb="0" eb="2">
      <t>ジコ</t>
    </rPh>
    <rPh sb="2" eb="3">
      <t>ケツ</t>
    </rPh>
    <rPh sb="3" eb="6">
      <t>カンゴシ</t>
    </rPh>
    <rPh sb="6" eb="7">
      <t>スウ</t>
    </rPh>
    <phoneticPr fontId="2"/>
  </si>
  <si>
    <t>臨床輸血看護師数</t>
    <rPh sb="0" eb="2">
      <t>リンショウ</t>
    </rPh>
    <rPh sb="2" eb="4">
      <t>ユケツ</t>
    </rPh>
    <rPh sb="4" eb="7">
      <t>カンゴシ</t>
    </rPh>
    <rPh sb="7" eb="8">
      <t>スウ</t>
    </rPh>
    <phoneticPr fontId="2"/>
  </si>
  <si>
    <t>アフェレーシスナース数</t>
    <rPh sb="10" eb="11">
      <t>スウ</t>
    </rPh>
    <phoneticPr fontId="2"/>
  </si>
  <si>
    <t>夜間休日の年間輸血検査件数等</t>
    <rPh sb="0" eb="2">
      <t>ヤカン</t>
    </rPh>
    <rPh sb="2" eb="4">
      <t>キュウジツ</t>
    </rPh>
    <rPh sb="5" eb="7">
      <t>ネンカン</t>
    </rPh>
    <rPh sb="7" eb="9">
      <t>ユケツ</t>
    </rPh>
    <rPh sb="9" eb="11">
      <t>ケンサ</t>
    </rPh>
    <rPh sb="11" eb="13">
      <t>ケンスウ</t>
    </rPh>
    <rPh sb="13" eb="14">
      <t>トウ</t>
    </rPh>
    <phoneticPr fontId="2"/>
  </si>
  <si>
    <t>交差試験（バッグ数）</t>
    <rPh sb="0" eb="2">
      <t>コウサ</t>
    </rPh>
    <rPh sb="2" eb="4">
      <t>シケン</t>
    </rPh>
    <rPh sb="8" eb="9">
      <t>スウ</t>
    </rPh>
    <phoneticPr fontId="2"/>
  </si>
  <si>
    <t>異なる機会に採血した検体による血液型ダブルチェックの実施</t>
    <rPh sb="0" eb="1">
      <t>コト</t>
    </rPh>
    <rPh sb="3" eb="5">
      <t>キカイ</t>
    </rPh>
    <rPh sb="6" eb="8">
      <t>サイケツ</t>
    </rPh>
    <rPh sb="10" eb="12">
      <t>ケンタイ</t>
    </rPh>
    <rPh sb="15" eb="17">
      <t>ケツエキ</t>
    </rPh>
    <phoneticPr fontId="2"/>
  </si>
  <si>
    <t>輸血部門システム当初導入時期</t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phoneticPr fontId="2"/>
  </si>
  <si>
    <t>現稼働システムへの更新</t>
    <rPh sb="0" eb="1">
      <t>ゲン</t>
    </rPh>
    <rPh sb="1" eb="3">
      <t>カドウ</t>
    </rPh>
    <rPh sb="9" eb="11">
      <t>コウシン</t>
    </rPh>
    <phoneticPr fontId="2"/>
  </si>
  <si>
    <t>輸血検査オーダーリング対応</t>
    <rPh sb="0" eb="2">
      <t>ユケツ</t>
    </rPh>
    <rPh sb="2" eb="4">
      <t>ケンサ</t>
    </rPh>
    <rPh sb="11" eb="13">
      <t>タイオウ</t>
    </rPh>
    <phoneticPr fontId="2"/>
  </si>
  <si>
    <t>輸血依頼オーダーリング対応</t>
    <rPh sb="0" eb="2">
      <t>ユケツ</t>
    </rPh>
    <rPh sb="2" eb="4">
      <t>イライ</t>
    </rPh>
    <rPh sb="11" eb="13">
      <t>タイオウ</t>
    </rPh>
    <phoneticPr fontId="2"/>
  </si>
  <si>
    <t>↓</t>
    <phoneticPr fontId="1"/>
  </si>
  <si>
    <t>1）　各施設の現況を入力して下さい。</t>
    <rPh sb="3" eb="4">
      <t>カク</t>
    </rPh>
    <rPh sb="4" eb="6">
      <t>シセツ</t>
    </rPh>
    <rPh sb="7" eb="9">
      <t>ゲンキョウ</t>
    </rPh>
    <rPh sb="10" eb="12">
      <t>ニュウリョク</t>
    </rPh>
    <rPh sb="14" eb="15">
      <t>クダ</t>
    </rPh>
    <phoneticPr fontId="2"/>
  </si>
  <si>
    <t>＊アンケートの入力方法</t>
    <rPh sb="7" eb="9">
      <t>ニュウリョク</t>
    </rPh>
    <rPh sb="9" eb="11">
      <t>ホウホウ</t>
    </rPh>
    <phoneticPr fontId="2"/>
  </si>
  <si>
    <t>アンケート回答入力シート（２シート目）に入力をお願いします。</t>
    <rPh sb="5" eb="7">
      <t>カイトウ</t>
    </rPh>
    <rPh sb="7" eb="9">
      <t>ニュウリョク</t>
    </rPh>
    <rPh sb="17" eb="18">
      <t>メ</t>
    </rPh>
    <rPh sb="20" eb="22">
      <t>ニュウリョク</t>
    </rPh>
    <rPh sb="24" eb="25">
      <t>ネガ</t>
    </rPh>
    <phoneticPr fontId="2"/>
  </si>
  <si>
    <t>調査項目は以上です。</t>
    <rPh sb="0" eb="2">
      <t>チョウサ</t>
    </rPh>
    <rPh sb="2" eb="4">
      <t>コウモク</t>
    </rPh>
    <rPh sb="5" eb="7">
      <t>イジョウ</t>
    </rPh>
    <phoneticPr fontId="1"/>
  </si>
  <si>
    <t>ご協力ありがとうございました。</t>
    <rPh sb="1" eb="3">
      <t>キョウリョク</t>
    </rPh>
    <phoneticPr fontId="1"/>
  </si>
  <si>
    <t>備考</t>
    <rPh sb="0" eb="2">
      <t>ビコウ</t>
    </rPh>
    <phoneticPr fontId="1"/>
  </si>
  <si>
    <t>まず、自施設のコードを入力してください。</t>
    <rPh sb="3" eb="4">
      <t>ジ</t>
    </rPh>
    <rPh sb="4" eb="6">
      <t>シセツ</t>
    </rPh>
    <rPh sb="11" eb="13">
      <t>ニュウリョク</t>
    </rPh>
    <phoneticPr fontId="1"/>
  </si>
  <si>
    <t>施設概要等、統計的な数値以外の主なデータが昨年度データからコピーされます。</t>
    <rPh sb="0" eb="2">
      <t>シセツ</t>
    </rPh>
    <rPh sb="2" eb="4">
      <t>ガイヨウ</t>
    </rPh>
    <rPh sb="4" eb="5">
      <t>トウ</t>
    </rPh>
    <rPh sb="6" eb="9">
      <t>トウケイテキ</t>
    </rPh>
    <rPh sb="10" eb="12">
      <t>スウチ</t>
    </rPh>
    <rPh sb="12" eb="14">
      <t>イガイ</t>
    </rPh>
    <rPh sb="15" eb="16">
      <t>オモ</t>
    </rPh>
    <rPh sb="21" eb="24">
      <t>サクネンド</t>
    </rPh>
    <phoneticPr fontId="1"/>
  </si>
  <si>
    <t>コピーされたデータに変更がある場合は訂正入力してください。</t>
    <rPh sb="10" eb="12">
      <t>ヘンコウ</t>
    </rPh>
    <rPh sb="15" eb="17">
      <t>バアイ</t>
    </rPh>
    <rPh sb="18" eb="20">
      <t>テイセイ</t>
    </rPh>
    <rPh sb="20" eb="22">
      <t>ニュウリョク</t>
    </rPh>
    <phoneticPr fontId="1"/>
  </si>
  <si>
    <t>（前年度データが空欄の場合、本年度のシートに”0”や”0：00”が挿入されることがあります）</t>
    <rPh sb="1" eb="4">
      <t>ゼンネンド</t>
    </rPh>
    <rPh sb="8" eb="10">
      <t>クウラン</t>
    </rPh>
    <rPh sb="11" eb="13">
      <t>バアイ</t>
    </rPh>
    <rPh sb="14" eb="17">
      <t>ホンネンド</t>
    </rPh>
    <rPh sb="33" eb="35">
      <t>ソウニュウ</t>
    </rPh>
    <phoneticPr fontId="1"/>
  </si>
  <si>
    <t>施設コードがない施設は、すべての項目の入力をお願いします。</t>
    <rPh sb="0" eb="2">
      <t>シセツ</t>
    </rPh>
    <rPh sb="8" eb="10">
      <t>シセツ</t>
    </rPh>
    <rPh sb="16" eb="18">
      <t>コウモク</t>
    </rPh>
    <rPh sb="19" eb="21">
      <t>ニュウリョク</t>
    </rPh>
    <rPh sb="23" eb="24">
      <t>ネガ</t>
    </rPh>
    <phoneticPr fontId="1"/>
  </si>
  <si>
    <t>関西医科大学附属枚方病院</t>
  </si>
  <si>
    <t>573-1191</t>
  </si>
  <si>
    <t>072-804-2796</t>
  </si>
  <si>
    <t>大西　修司</t>
  </si>
  <si>
    <t>東京女子医科大学八千代医療センター</t>
  </si>
  <si>
    <t>276-8524</t>
  </si>
  <si>
    <t>047-450-6000</t>
  </si>
  <si>
    <t>弘前大学医学部附属病院</t>
  </si>
  <si>
    <t>秋田大学医学部附属病院</t>
    <rPh sb="0" eb="2">
      <t>アキタ</t>
    </rPh>
    <rPh sb="2" eb="4">
      <t>ダイガク</t>
    </rPh>
    <phoneticPr fontId="1"/>
  </si>
  <si>
    <t>山形大学医学部附属病院</t>
    <rPh sb="4" eb="6">
      <t>イガク</t>
    </rPh>
    <rPh sb="6" eb="7">
      <t>ブ</t>
    </rPh>
    <phoneticPr fontId="1"/>
  </si>
  <si>
    <t>千葉大学医学部附属病院</t>
  </si>
  <si>
    <t>長崎大学</t>
  </si>
  <si>
    <t>鹿児島大学病院</t>
  </si>
  <si>
    <t>滋賀医科大学医学部附属属病院</t>
    <rPh sb="0" eb="2">
      <t>シガ</t>
    </rPh>
    <rPh sb="2" eb="4">
      <t>イカ</t>
    </rPh>
    <rPh sb="4" eb="6">
      <t>ダイガク</t>
    </rPh>
    <phoneticPr fontId="1"/>
  </si>
  <si>
    <t>宮崎大学医学部附属病院</t>
    <rPh sb="0" eb="2">
      <t>ミヤザキ</t>
    </rPh>
    <rPh sb="2" eb="4">
      <t>ダイガク</t>
    </rPh>
    <phoneticPr fontId="1"/>
  </si>
  <si>
    <t>島根大学医学部附属病院</t>
    <rPh sb="0" eb="2">
      <t>シマネ</t>
    </rPh>
    <rPh sb="2" eb="4">
      <t>ダイガク</t>
    </rPh>
    <phoneticPr fontId="1"/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</si>
  <si>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phoneticPr fontId="1"/>
  </si>
  <si>
    <t>奈良県立医科大学附属病院</t>
  </si>
  <si>
    <t>慶應義塾大学</t>
  </si>
  <si>
    <t>慶應義塾大学病院</t>
  </si>
  <si>
    <t>昭和大学藤が丘病院</t>
    <rPh sb="0" eb="2">
      <t>ショウワ</t>
    </rPh>
    <rPh sb="2" eb="4">
      <t>ダイガク</t>
    </rPh>
    <phoneticPr fontId="1"/>
  </si>
  <si>
    <t>東京医科大学大学病院</t>
  </si>
  <si>
    <t>東京医科大学八王子医療センター</t>
    <rPh sb="0" eb="2">
      <t>トウキョウ</t>
    </rPh>
    <rPh sb="2" eb="4">
      <t>イカ</t>
    </rPh>
    <rPh sb="4" eb="6">
      <t>ダイガク</t>
    </rPh>
    <phoneticPr fontId="1"/>
  </si>
  <si>
    <t>東京医科大学病院茨城医療センター</t>
  </si>
  <si>
    <t>教員</t>
  </si>
  <si>
    <t>技師</t>
  </si>
  <si>
    <t>振替休</t>
  </si>
  <si>
    <t>自己血専用保冷庫の棚で管理</t>
  </si>
  <si>
    <t>教員＋技師</t>
  </si>
  <si>
    <t>感染症専用保冷庫で管理</t>
  </si>
  <si>
    <t>tanakakz@cc.hirosaki-u.ac.jp</t>
  </si>
  <si>
    <t>工藤　善範</t>
  </si>
  <si>
    <t>ykudobld-thk@umin.ac.jp</t>
  </si>
  <si>
    <t>張替　秀郎</t>
  </si>
  <si>
    <t>藤原　実名美</t>
  </si>
  <si>
    <t>1+3</t>
  </si>
  <si>
    <t>佐藤　郁恵</t>
  </si>
  <si>
    <t>maruyuki@gunma-u.ac.jp</t>
  </si>
  <si>
    <t>岡崎　仁</t>
  </si>
  <si>
    <t>津野　寛和</t>
  </si>
  <si>
    <t>分けて管理しない</t>
  </si>
  <si>
    <t>大友　直樹</t>
  </si>
  <si>
    <t>梶原　道子</t>
  </si>
  <si>
    <t>BLAD-Lib</t>
  </si>
  <si>
    <t>上村　正巳</t>
  </si>
  <si>
    <t>kamimura2-nii@umin.ac.jp</t>
  </si>
  <si>
    <t>佐藤　英洋</t>
  </si>
  <si>
    <t>hsatoh@med.kanazawa-u.ac.jp</t>
  </si>
  <si>
    <t>石川　伸介</t>
  </si>
  <si>
    <t>本田　孝行</t>
  </si>
  <si>
    <t>賃金（割増なし）</t>
  </si>
  <si>
    <t>兼村　信宏</t>
  </si>
  <si>
    <t>バンク　ドナーリンパ球</t>
  </si>
  <si>
    <t>輸血検査室</t>
  </si>
  <si>
    <t>加藤　千秋</t>
  </si>
  <si>
    <t>ckato@med.nagoya-u.ac.jp</t>
  </si>
  <si>
    <t>FJQS</t>
  </si>
  <si>
    <t>森口　洋子</t>
  </si>
  <si>
    <t>永峰　啓丞</t>
  </si>
  <si>
    <t>冨山　佳昭</t>
  </si>
  <si>
    <t>主任臨床検査技師</t>
  </si>
  <si>
    <t>橋本　誠</t>
  </si>
  <si>
    <t>南　陽介</t>
  </si>
  <si>
    <t>2+6</t>
  </si>
  <si>
    <t>栗田　絵美</t>
  </si>
  <si>
    <t>藤井　輝久</t>
  </si>
  <si>
    <t>渡邉　理香</t>
  </si>
  <si>
    <t>採血しない</t>
  </si>
  <si>
    <t>白血球除去・免疫療法・血管新生療法</t>
  </si>
  <si>
    <t>輸血部検査部運営委員会</t>
  </si>
  <si>
    <t>lee@tokushima-u.ac.jp</t>
  </si>
  <si>
    <t>三木　浩和</t>
  </si>
  <si>
    <t>RhoOBA</t>
  </si>
  <si>
    <t>岩崎　浩己</t>
  </si>
  <si>
    <t>長井　一浩</t>
  </si>
  <si>
    <t>宮崎　泰司</t>
  </si>
  <si>
    <t>副部長</t>
  </si>
  <si>
    <t>4+5+6</t>
  </si>
  <si>
    <t>樹状細胞用末梢血単球採取</t>
  </si>
  <si>
    <t>3+4+5+6</t>
  </si>
  <si>
    <t>BL-POWER</t>
  </si>
  <si>
    <t>朝日ソフトウェア開発</t>
  </si>
  <si>
    <t>096-373-5816</t>
  </si>
  <si>
    <t>福吉　葉子</t>
  </si>
  <si>
    <t>tulip</t>
  </si>
  <si>
    <t>tsuyo-y@med.u-ryukyu.ac.jp</t>
  </si>
  <si>
    <t>クリオ作成</t>
  </si>
  <si>
    <t>2008年</t>
  </si>
  <si>
    <t>兒玉　るみ</t>
  </si>
  <si>
    <t>kodama@med.shimane-u.ac.jp</t>
  </si>
  <si>
    <t>HD-TRANS</t>
  </si>
  <si>
    <t>杉浦　哲朗</t>
  </si>
  <si>
    <t>今村　潤</t>
  </si>
  <si>
    <t>4　5</t>
  </si>
  <si>
    <t>自己フィブリン糊作製</t>
  </si>
  <si>
    <t>白尾　國昭</t>
  </si>
  <si>
    <t>医師</t>
  </si>
  <si>
    <t>岩崎　博道</t>
  </si>
  <si>
    <t>2＋5</t>
  </si>
  <si>
    <t>伊関　喜久男</t>
  </si>
  <si>
    <t>isekik@med.kagawa-u.ac.jp</t>
  </si>
  <si>
    <t>坂口　武司</t>
  </si>
  <si>
    <t>遠藤　輝夫</t>
  </si>
  <si>
    <t>endoht@sapmed.ac.jp</t>
  </si>
  <si>
    <t>菊地　正美</t>
  </si>
  <si>
    <t>k-masami@fmu.ac.jp</t>
  </si>
  <si>
    <t>越知　則予</t>
  </si>
  <si>
    <t>竹山　廣光</t>
  </si>
  <si>
    <t>不明</t>
  </si>
  <si>
    <t>院内輸血療法委員会</t>
  </si>
  <si>
    <t>藤野　惠三</t>
  </si>
  <si>
    <t>河田　則文</t>
  </si>
  <si>
    <t>奈良県橿原市四条町840</t>
  </si>
  <si>
    <t>松本　雅則</t>
  </si>
  <si>
    <t>白血球除去</t>
  </si>
  <si>
    <t>鈴木　啓二朗</t>
  </si>
  <si>
    <t>MAP分離</t>
  </si>
  <si>
    <t>2,3</t>
  </si>
  <si>
    <t>ﾄﾞﾅｰリンパ球</t>
  </si>
  <si>
    <t>阿南　昌弘</t>
  </si>
  <si>
    <t>前田　平生</t>
  </si>
  <si>
    <t>平山　美津江　浅見　育子</t>
  </si>
  <si>
    <t>高野　波留美</t>
  </si>
  <si>
    <t>harutaka@nc.kitasato-u.ac.jp</t>
  </si>
  <si>
    <t>東京都新宿区信濃町35</t>
  </si>
  <si>
    <t>上村　知恵</t>
  </si>
  <si>
    <t>tomoe.uemura@adst.keio.ac.jp</t>
  </si>
  <si>
    <t>半田　誠</t>
  </si>
  <si>
    <t>ｵｰｿ・ﾀﾞｲｱｸﾞﾉｽﾃｯｸｽ・ｼｽﾃﾑｽﾞ</t>
  </si>
  <si>
    <t>輸血療法適正化委員会</t>
  </si>
  <si>
    <t>森　啓</t>
  </si>
  <si>
    <t>吉場　史朗</t>
  </si>
  <si>
    <t>室長</t>
  </si>
  <si>
    <t>賃金（割増あり）</t>
  </si>
  <si>
    <t>東京都新宿区西新宿6－7－1</t>
  </si>
  <si>
    <t>東京都八王子市館町1163番地</t>
  </si>
  <si>
    <t>kizusu@tokyo-med.ac.jp</t>
  </si>
  <si>
    <t>長谷川　智子</t>
  </si>
  <si>
    <t>岡本　好雄</t>
  </si>
  <si>
    <t>okamoto.yoshio@twmu.ac.jp</t>
  </si>
  <si>
    <t>菅野　仁</t>
  </si>
  <si>
    <t>未回答</t>
  </si>
  <si>
    <t>CPC運営委員会</t>
  </si>
  <si>
    <t>松岡　牧</t>
  </si>
  <si>
    <t>mmatsuoka@tymc.twmu.ac.jp</t>
  </si>
  <si>
    <t>増田　道彦</t>
  </si>
  <si>
    <t>塩野　則次</t>
  </si>
  <si>
    <t>N-BIT Ferte</t>
  </si>
  <si>
    <t>山本　晋一</t>
  </si>
  <si>
    <t>小竹　良文</t>
  </si>
  <si>
    <t>300-0395</t>
  </si>
  <si>
    <t>茨城県稲敷郡阿見町中央3-20-1</t>
  </si>
  <si>
    <t>029-887-1161</t>
  </si>
  <si>
    <t>下野　真義</t>
  </si>
  <si>
    <t>shimono@tokyo-med.ac.jp</t>
  </si>
  <si>
    <t>大石　毅</t>
  </si>
  <si>
    <t>酒井　広隆</t>
  </si>
  <si>
    <t>安藤　高宣</t>
  </si>
  <si>
    <t>加藤　栄史</t>
  </si>
  <si>
    <t>自己腫瘍を用いた活性化自己リンパ球移入療法</t>
  </si>
  <si>
    <t>3+4+6</t>
  </si>
  <si>
    <t>河野　武弘</t>
  </si>
  <si>
    <t>onishis@hirakata.kmu.ac.jp</t>
  </si>
  <si>
    <t>野村　昌作</t>
  </si>
  <si>
    <t>石井　一慶</t>
  </si>
  <si>
    <t>BL-Power</t>
  </si>
  <si>
    <t>寺西　節子</t>
  </si>
  <si>
    <t>輸血療法対策委員会</t>
  </si>
  <si>
    <t>池本　純子　</t>
  </si>
  <si>
    <t>jun-y@hyo-med.ac.jp</t>
  </si>
  <si>
    <t>1.3.4</t>
  </si>
  <si>
    <t>クリオプレシピテート</t>
  </si>
  <si>
    <t>高嶋　聡子</t>
  </si>
  <si>
    <t>sato-t@clnc.uoeh-u.ac.jp</t>
  </si>
  <si>
    <t>木村　聡</t>
  </si>
  <si>
    <t>平田　信太郎</t>
  </si>
  <si>
    <t>輸血管理システム</t>
  </si>
  <si>
    <t>CNA</t>
  </si>
  <si>
    <t>輸血部門システム当初導入時期（西暦年月）</t>
    <rPh sb="0" eb="2">
      <t>ユケツ</t>
    </rPh>
    <rPh sb="2" eb="4">
      <t>ブモン</t>
    </rPh>
    <rPh sb="8" eb="10">
      <t>トウショ</t>
    </rPh>
    <rPh sb="10" eb="12">
      <t>ドウニュウ</t>
    </rPh>
    <rPh sb="12" eb="14">
      <t>ジキ</t>
    </rPh>
    <rPh sb="15" eb="17">
      <t>セイレキ</t>
    </rPh>
    <rPh sb="17" eb="19">
      <t>ネンゲツ</t>
    </rPh>
    <phoneticPr fontId="2"/>
  </si>
  <si>
    <t>現稼働システムへの更新（西暦年月）</t>
    <rPh sb="0" eb="1">
      <t>ゲン</t>
    </rPh>
    <rPh sb="1" eb="3">
      <t>カドウ</t>
    </rPh>
    <rPh sb="9" eb="11">
      <t>コウシン</t>
    </rPh>
    <rPh sb="12" eb="14">
      <t>セイレキ</t>
    </rPh>
    <rPh sb="14" eb="16">
      <t>ネンゲツ</t>
    </rPh>
    <phoneticPr fontId="2"/>
  </si>
  <si>
    <t>夜間勤務者数（一晩あたり）</t>
    <rPh sb="0" eb="2">
      <t>ヤカン</t>
    </rPh>
    <rPh sb="2" eb="4">
      <t>キンム</t>
    </rPh>
    <rPh sb="4" eb="5">
      <t>シャ</t>
    </rPh>
    <rPh sb="5" eb="6">
      <t>スウ</t>
    </rPh>
    <rPh sb="7" eb="9">
      <t>ヒトバン</t>
    </rPh>
    <phoneticPr fontId="2"/>
  </si>
  <si>
    <t>休日（日中）勤務者数（一日当たり）</t>
    <rPh sb="0" eb="2">
      <t>キュウジツ</t>
    </rPh>
    <rPh sb="3" eb="5">
      <t>ニッチュウ</t>
    </rPh>
    <rPh sb="6" eb="8">
      <t>キンム</t>
    </rPh>
    <rPh sb="8" eb="9">
      <t>シャ</t>
    </rPh>
    <rPh sb="9" eb="10">
      <t>スウ</t>
    </rPh>
    <rPh sb="11" eb="13">
      <t>イチニチ</t>
    </rPh>
    <rPh sb="13" eb="14">
      <t>ア</t>
    </rPh>
    <phoneticPr fontId="2"/>
  </si>
  <si>
    <t>FFP-LR120</t>
    <phoneticPr fontId="1"/>
  </si>
  <si>
    <t>FFP-LR240</t>
    <phoneticPr fontId="1"/>
  </si>
  <si>
    <t>FFP-LR480</t>
    <phoneticPr fontId="1"/>
  </si>
  <si>
    <t>FFP-LR-Ap</t>
    <phoneticPr fontId="1"/>
  </si>
  <si>
    <t>RCC-LR-1</t>
  </si>
  <si>
    <t>Ir-RCC-LR-1</t>
  </si>
  <si>
    <t>RCC-LR-2</t>
  </si>
  <si>
    <t>Ir-RCC-LR-2</t>
  </si>
  <si>
    <t>FFP-LR-1</t>
  </si>
  <si>
    <t>FFP-LR-2</t>
  </si>
  <si>
    <t>PC-LR-1</t>
  </si>
  <si>
    <t>Ir-PC-LR-1</t>
  </si>
  <si>
    <t>PC-LR-2</t>
  </si>
  <si>
    <t>Ir-PC-LR-2</t>
  </si>
  <si>
    <t>PC-LR-5</t>
  </si>
  <si>
    <t>Ir-PC-LR-5</t>
  </si>
  <si>
    <t>PC-LR-10</t>
  </si>
  <si>
    <t>Ir-PC-LR-10</t>
  </si>
  <si>
    <t>PC-LR-15</t>
  </si>
  <si>
    <t>Ir-PC-LR-15</t>
  </si>
  <si>
    <t>PC-LR-20</t>
  </si>
  <si>
    <t>Ir-PC-LR-20</t>
  </si>
  <si>
    <t>PC-
HLA-LR-10</t>
  </si>
  <si>
    <t>PC-HLA-LR-10</t>
  </si>
  <si>
    <t>Ir-PC-HLA-LR-10</t>
  </si>
  <si>
    <t>PC-HLA-LR-15</t>
  </si>
  <si>
    <t>Ir-PC-HLA-LR-15</t>
  </si>
  <si>
    <t>PC-HLA-LR-20</t>
  </si>
  <si>
    <t>Ir-PC-HLA-LR-20</t>
  </si>
  <si>
    <t>WB-LR-200</t>
  </si>
  <si>
    <t>Ir-WB-LR-200</t>
  </si>
  <si>
    <t>WB-LR-400</t>
  </si>
  <si>
    <t>Ir-WB-LR-400</t>
  </si>
  <si>
    <t>WB-LR-2</t>
    <phoneticPr fontId="1"/>
  </si>
  <si>
    <t>WB-LR-1</t>
    <phoneticPr fontId="1"/>
  </si>
  <si>
    <t>Ir-WB-LR-1</t>
    <phoneticPr fontId="1"/>
  </si>
  <si>
    <t>Ir-WB-LR-2</t>
    <phoneticPr fontId="1"/>
  </si>
  <si>
    <t>WRC-LR-1</t>
  </si>
  <si>
    <t>Ir-WRC-LR-1</t>
  </si>
  <si>
    <t>WRC-LR-2</t>
  </si>
  <si>
    <t>Ir-WRC-LR-2</t>
  </si>
  <si>
    <t>BET-LR-1</t>
  </si>
  <si>
    <t>Ir-BET-LR-1</t>
  </si>
  <si>
    <t>BET-LR-2</t>
  </si>
  <si>
    <t>Ir-BET-LR-2</t>
  </si>
  <si>
    <t>新鮮凍結血漿</t>
    <rPh sb="0" eb="2">
      <t>シンセン</t>
    </rPh>
    <rPh sb="2" eb="4">
      <t>トウケツ</t>
    </rPh>
    <rPh sb="4" eb="6">
      <t>ケッショウ</t>
    </rPh>
    <phoneticPr fontId="3"/>
  </si>
  <si>
    <t>BET-LR-1</t>
    <phoneticPr fontId="1"/>
  </si>
  <si>
    <t>Ir-BET-LR-1</t>
    <phoneticPr fontId="1"/>
  </si>
  <si>
    <t>BET-LR-2</t>
    <phoneticPr fontId="1"/>
  </si>
  <si>
    <t>Ir-BET-LR-2</t>
    <phoneticPr fontId="1"/>
  </si>
  <si>
    <t>Ir-WRC-LR-200</t>
  </si>
  <si>
    <t>WRC-LR-400</t>
  </si>
  <si>
    <t>Ir-WRC-LR-400</t>
  </si>
  <si>
    <t>WRC-LR-200</t>
  </si>
  <si>
    <t>FFP-LR120</t>
    <phoneticPr fontId="1"/>
  </si>
  <si>
    <t>FFP-LR240</t>
    <phoneticPr fontId="1"/>
  </si>
  <si>
    <t>FFP-LR480</t>
    <phoneticPr fontId="1"/>
  </si>
  <si>
    <t>FFP-LR-Ap</t>
    <phoneticPr fontId="1"/>
  </si>
  <si>
    <t>Ir-PC-
HLA-LR-10</t>
  </si>
  <si>
    <t>PC-
HLA-LR-15</t>
  </si>
  <si>
    <t>Ir-PC-
HLA-LR-15</t>
  </si>
  <si>
    <t>PC-
HLA-LR-20</t>
  </si>
  <si>
    <t>Ir-PC-
HLA-LR-20</t>
  </si>
  <si>
    <t>新鮮凍結血漿
（人）</t>
    <rPh sb="0" eb="2">
      <t>シンセン</t>
    </rPh>
    <rPh sb="2" eb="4">
      <t>トウケツ</t>
    </rPh>
    <rPh sb="4" eb="6">
      <t>ケッショウ</t>
    </rPh>
    <rPh sb="8" eb="9">
      <t>ニン</t>
    </rPh>
    <phoneticPr fontId="3"/>
  </si>
  <si>
    <t>Total
PC</t>
    <phoneticPr fontId="2"/>
  </si>
  <si>
    <t>アルブミン使用量と患者数（重複なし）</t>
    <rPh sb="5" eb="7">
      <t>シヨウ</t>
    </rPh>
    <rPh sb="7" eb="8">
      <t>リョウ</t>
    </rPh>
    <rPh sb="9" eb="12">
      <t>カンジャスウ</t>
    </rPh>
    <rPh sb="13" eb="15">
      <t>ジュウフク</t>
    </rPh>
    <phoneticPr fontId="1"/>
  </si>
  <si>
    <t>使用患者数</t>
    <rPh sb="0" eb="2">
      <t>シヨウ</t>
    </rPh>
    <rPh sb="2" eb="5">
      <t>カンジャスウ</t>
    </rPh>
    <phoneticPr fontId="1"/>
  </si>
  <si>
    <t>（人）</t>
    <rPh sb="1" eb="2">
      <t>ニン</t>
    </rPh>
    <phoneticPr fontId="1"/>
  </si>
  <si>
    <t>アルブミン製剤使用量と患者数（重複なし）</t>
    <rPh sb="5" eb="7">
      <t>セイザイ</t>
    </rPh>
    <rPh sb="7" eb="9">
      <t>シヨウ</t>
    </rPh>
    <rPh sb="9" eb="10">
      <t>リョウ</t>
    </rPh>
    <rPh sb="11" eb="14">
      <t>カンジャスウ</t>
    </rPh>
    <rPh sb="15" eb="17">
      <t>ジュウフク</t>
    </rPh>
    <phoneticPr fontId="1"/>
  </si>
  <si>
    <t>アルブミン製剤使用患者数（人）</t>
    <rPh sb="5" eb="7">
      <t>セイザイ</t>
    </rPh>
    <rPh sb="7" eb="9">
      <t>シヨウ</t>
    </rPh>
    <rPh sb="9" eb="11">
      <t>カンジャ</t>
    </rPh>
    <rPh sb="11" eb="12">
      <t>スウ</t>
    </rPh>
    <rPh sb="13" eb="14">
      <t>ニン</t>
    </rPh>
    <phoneticPr fontId="1"/>
  </si>
  <si>
    <t>施設番号</t>
    <rPh sb="0" eb="2">
      <t>シセツ</t>
    </rPh>
    <rPh sb="2" eb="4">
      <t>バンゴウ</t>
    </rPh>
    <phoneticPr fontId="1"/>
  </si>
  <si>
    <t>日本大学</t>
  </si>
  <si>
    <t>日本大学</t>
    <rPh sb="0" eb="2">
      <t>ニホン</t>
    </rPh>
    <rPh sb="2" eb="4">
      <t>ダイガク</t>
    </rPh>
    <phoneticPr fontId="1"/>
  </si>
  <si>
    <t>日本大学医学部附属板橋病院</t>
  </si>
  <si>
    <t>日本大学医学部附属板橋病院</t>
    <rPh sb="0" eb="2">
      <t>ニホン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イタバシ</t>
    </rPh>
    <rPh sb="11" eb="13">
      <t>ビョウイン</t>
    </rPh>
    <phoneticPr fontId="1"/>
  </si>
  <si>
    <t>173-8610</t>
  </si>
  <si>
    <t>東京都板橋区大谷口上町30番1号</t>
  </si>
  <si>
    <t>03-3972-8111</t>
  </si>
  <si>
    <t>田中　博</t>
  </si>
  <si>
    <t>tanaka.hiroshi@nihon-u.ac.jp</t>
  </si>
  <si>
    <t>八田　善弘</t>
  </si>
  <si>
    <t>輸血・細胞治療センター長</t>
  </si>
  <si>
    <t>自己PRP</t>
  </si>
  <si>
    <t>1987年</t>
  </si>
  <si>
    <t>輸血療法検討委員会</t>
  </si>
  <si>
    <t>研修医オリエンテーション</t>
  </si>
  <si>
    <t>1回</t>
  </si>
  <si>
    <t>Total
PC</t>
  </si>
  <si>
    <t>赤血球製剤合計</t>
    <rPh sb="0" eb="3">
      <t>セッケッキュウ</t>
    </rPh>
    <rPh sb="3" eb="5">
      <t>セイザイ</t>
    </rPh>
    <rPh sb="5" eb="7">
      <t>ゴウケイ</t>
    </rPh>
    <phoneticPr fontId="1"/>
  </si>
  <si>
    <t>FFP-LR-Ap</t>
  </si>
  <si>
    <t>FFP-LR120</t>
  </si>
  <si>
    <t>FFP-LR240</t>
  </si>
  <si>
    <t>FFP-LR480</t>
  </si>
  <si>
    <t>単位</t>
    <rPh sb="0" eb="2">
      <t>タンイ</t>
    </rPh>
    <phoneticPr fontId="1"/>
  </si>
  <si>
    <r>
      <t>輸血部門の占有面積（m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2"/>
        <charset val="128"/>
        <scheme val="minor"/>
      </rPr>
      <t>）</t>
    </r>
    <rPh sb="0" eb="2">
      <t>ユケツ</t>
    </rPh>
    <rPh sb="2" eb="4">
      <t>ブモン</t>
    </rPh>
    <rPh sb="5" eb="7">
      <t>センユウ</t>
    </rPh>
    <rPh sb="7" eb="9">
      <t>メンセキ</t>
    </rPh>
    <phoneticPr fontId="2"/>
  </si>
  <si>
    <t>郵便番号</t>
    <rPh sb="0" eb="4">
      <t>ユウビンバンゴウ</t>
    </rPh>
    <phoneticPr fontId="1"/>
  </si>
  <si>
    <t>北海道札幌市北区北14条西5丁目</t>
  </si>
  <si>
    <t>重松　明男</t>
  </si>
  <si>
    <t>藤井　聡</t>
  </si>
  <si>
    <t>青森県弘前市本町53</t>
  </si>
  <si>
    <t>2009年</t>
  </si>
  <si>
    <t>宮城県仙台市青葉区星陵町１－１</t>
  </si>
  <si>
    <t>分けて集計していません</t>
  </si>
  <si>
    <t>秋田大学医学部附属病院</t>
  </si>
  <si>
    <t>藤島直仁</t>
  </si>
  <si>
    <t>自己フィブリン糊の作製</t>
  </si>
  <si>
    <t>山形大学医学部附属病院</t>
  </si>
  <si>
    <t>山形県山形市飯田西二丁目2-2</t>
  </si>
  <si>
    <t>茨城県つくば市天久保2-1-1</t>
  </si>
  <si>
    <t>当直</t>
  </si>
  <si>
    <t>千葉県千葉市中央区亥鼻1-8-1</t>
  </si>
  <si>
    <t>1980年</t>
  </si>
  <si>
    <t>伊井野　潤子</t>
  </si>
  <si>
    <t>iino-lab@h.u-tokyo.ac.jp</t>
  </si>
  <si>
    <t>長村　登紀子、衡田　経子</t>
  </si>
  <si>
    <t>tokikoni@ims.u-tokyo.ac.jp</t>
  </si>
  <si>
    <t>東條有伸</t>
  </si>
  <si>
    <t>長村登紀子</t>
  </si>
  <si>
    <t>2+5+6</t>
  </si>
  <si>
    <t>臍帯血分離</t>
  </si>
  <si>
    <t>セルプロセッシング輸血委員会</t>
  </si>
  <si>
    <t>東大医科研細胞リソースセンター運営委員会</t>
  </si>
  <si>
    <t>大友直樹</t>
  </si>
  <si>
    <t>末梢血単核球採取</t>
  </si>
  <si>
    <t>新潟県新潟市中央区旭町通り1-754</t>
  </si>
  <si>
    <t>牛木隆志</t>
  </si>
  <si>
    <t>石川県金沢市宝町13-1</t>
  </si>
  <si>
    <t>山﨑宏人</t>
  </si>
  <si>
    <t>近藤恭夫</t>
  </si>
  <si>
    <t>山梨県山梨県中央市下河東１１１０</t>
  </si>
  <si>
    <t>055-273-9543</t>
  </si>
  <si>
    <t>中嶋　ゆう子</t>
  </si>
  <si>
    <t>0（時間外は未実施）</t>
  </si>
  <si>
    <t>自己ＲＣＣ+自己フィブリン糊</t>
  </si>
  <si>
    <t>１名</t>
  </si>
  <si>
    <t>オーソ　ＢＴＤ-Ｘ2</t>
  </si>
  <si>
    <t>オーソ・クリニカル・ダイアグノスティックス　株式会社</t>
  </si>
  <si>
    <t>輸血室会議</t>
  </si>
  <si>
    <t>下平滋隆</t>
  </si>
  <si>
    <t>自己新鮮凍結血漿</t>
  </si>
  <si>
    <t>岐阜県岐阜市柳戸1-1</t>
  </si>
  <si>
    <t>340件採取</t>
  </si>
  <si>
    <t>68（日赤ＦＦＰからクリオ作成）</t>
  </si>
  <si>
    <t>岐阜県合同輸血療法委員会</t>
  </si>
  <si>
    <t>愛知県名古屋市昭和区鶴舞帳65</t>
  </si>
  <si>
    <t>PC, 血清</t>
  </si>
  <si>
    <t>樹状細胞採取</t>
  </si>
  <si>
    <t>松本剛史</t>
  </si>
  <si>
    <t>院内講師</t>
  </si>
  <si>
    <t>永峰啓丞</t>
  </si>
  <si>
    <t>RCC濃縮、自己血清分離</t>
  </si>
  <si>
    <t>輸血部運営部会</t>
  </si>
  <si>
    <t>兵庫県神戸市中央区楠町7丁目5-2</t>
  </si>
  <si>
    <t>Nbit</t>
  </si>
  <si>
    <t>岡山県岡山市北区鹿田町2-5-1</t>
  </si>
  <si>
    <t>尾崎　敏文</t>
  </si>
  <si>
    <t>山口県宇部市南小串1-1-1</t>
  </si>
  <si>
    <t>山崎隆弘</t>
  </si>
  <si>
    <t>藤井康彦</t>
  </si>
  <si>
    <t>徳島県徳島市蔵本町2-50</t>
  </si>
  <si>
    <t>安倍　正博</t>
  </si>
  <si>
    <t>4+6</t>
  </si>
  <si>
    <t>2000.05.23</t>
  </si>
  <si>
    <t>長崎県長崎市坂本1-7-1</t>
  </si>
  <si>
    <t>長井一浩</t>
  </si>
  <si>
    <t>病院准教授</t>
  </si>
  <si>
    <t>11件</t>
  </si>
  <si>
    <t>1991年</t>
  </si>
  <si>
    <t>熊本県熊本市中央区本荘1-1-1</t>
  </si>
  <si>
    <t>米村雄士</t>
  </si>
  <si>
    <t>輸血・細胞治療運営委員会</t>
  </si>
  <si>
    <t>鹿児島県鹿児島市桜ヶ丘8-35-1</t>
  </si>
  <si>
    <t>自己血クリオ作成</t>
  </si>
  <si>
    <t>82　（染色まで）</t>
  </si>
  <si>
    <t>國吉幸男（病院長）代理</t>
  </si>
  <si>
    <t>山城剛</t>
  </si>
  <si>
    <t>CD34定量</t>
  </si>
  <si>
    <t>保管管理</t>
  </si>
  <si>
    <t>渡邉　弘子</t>
  </si>
  <si>
    <t>watahiro@hama-med.ac.jp</t>
  </si>
  <si>
    <t>安達　美和</t>
  </si>
  <si>
    <t>診療助教</t>
  </si>
  <si>
    <t>2+3+4（自己血採血室）</t>
  </si>
  <si>
    <t>33　（3バッグ×11件）</t>
  </si>
  <si>
    <t>2+6（抗原確認、交差適合性試験、回収率）</t>
  </si>
  <si>
    <t>滋賀医科大学医学部附属属病院</t>
  </si>
  <si>
    <t>滋賀県大津市瀬田月輪町</t>
  </si>
  <si>
    <t>九嶋　亮治</t>
  </si>
  <si>
    <t>宮崎大学医学部附属病院</t>
  </si>
  <si>
    <t>hitake@med.miyazaki-u.ac.jp</t>
  </si>
  <si>
    <t>x</t>
  </si>
  <si>
    <t>1+3+4</t>
  </si>
  <si>
    <t>自己骨，同種骨の保管</t>
  </si>
  <si>
    <t>31，58</t>
  </si>
  <si>
    <t>富山県富山市杉谷2630</t>
  </si>
  <si>
    <t>道野　淳子</t>
  </si>
  <si>
    <t>jun2@med.u-toyama.ac.jp</t>
  </si>
  <si>
    <t>専任講師</t>
  </si>
  <si>
    <t>クリオプレシピテート作製</t>
  </si>
  <si>
    <t>1997年</t>
  </si>
  <si>
    <t>輸血・細胞治療部専門委員会</t>
  </si>
  <si>
    <t>島根大学医学部附属病院</t>
  </si>
  <si>
    <t>0853-20-2421</t>
  </si>
  <si>
    <t>高知県南国市岡豊町小蓮</t>
  </si>
  <si>
    <t>1995年</t>
  </si>
  <si>
    <t>輸血・細胞療法委員会</t>
  </si>
  <si>
    <t>BT-2</t>
  </si>
  <si>
    <t>大分大学医学部附属病院</t>
  </si>
  <si>
    <t>1994年</t>
  </si>
  <si>
    <t>2006年</t>
  </si>
  <si>
    <t>横見瀬　裕保</t>
  </si>
  <si>
    <t>教授・病院長</t>
  </si>
  <si>
    <t>浜崎　由起子</t>
  </si>
  <si>
    <t>自己血フィブリン糊作成</t>
  </si>
  <si>
    <t>北海道札幌市中央区南１条西１６丁目</t>
  </si>
  <si>
    <t>加藤淳二（代行）</t>
  </si>
  <si>
    <t>小林大介</t>
  </si>
  <si>
    <t>福島県福島市光が丘１番地</t>
  </si>
  <si>
    <t>神奈川県横浜市金沢区福浦３－９</t>
  </si>
  <si>
    <t>自己フィブリン糊＋自己FFP</t>
  </si>
  <si>
    <t>３＋４</t>
  </si>
  <si>
    <t>石田高司</t>
  </si>
  <si>
    <t>京都府京都市上京区河原町通広小路上ル梶井町４６５</t>
  </si>
  <si>
    <t>大阪府大阪市阿倍野区旭町1-5-7</t>
  </si>
  <si>
    <t>田守昭博</t>
  </si>
  <si>
    <t>FFP成分採血</t>
  </si>
  <si>
    <t>前田　美和</t>
  </si>
  <si>
    <t>早川　正樹</t>
  </si>
  <si>
    <t>花岡　伸佳</t>
  </si>
  <si>
    <t>岩手県盛岡市内丸１９－１</t>
  </si>
  <si>
    <t>自己血小板採取</t>
  </si>
  <si>
    <t>ＤＬＩ</t>
  </si>
  <si>
    <t>武関　雄二</t>
  </si>
  <si>
    <t>大久保　光夫</t>
  </si>
  <si>
    <t>2＋4＋5</t>
  </si>
  <si>
    <t>1＋2＋4＋5</t>
  </si>
  <si>
    <t>2＋3＋4＋5</t>
  </si>
  <si>
    <t>1＋2＋3＋4＋5</t>
  </si>
  <si>
    <t>6（一時保管、viability)</t>
  </si>
  <si>
    <t>血管再生療法、DLI細胞処理</t>
  </si>
  <si>
    <t>3＋4＋5</t>
  </si>
  <si>
    <t>神奈川県相模原市南区北里１－１５－１</t>
  </si>
  <si>
    <t>4病院輸血療法部会</t>
  </si>
  <si>
    <t>東京都三鷹市新川6-20-2</t>
  </si>
  <si>
    <t>1996年</t>
  </si>
  <si>
    <t>昭和大学藤が丘病院</t>
  </si>
  <si>
    <t>寺内　純一</t>
  </si>
  <si>
    <t>t-sf1984@cmed.showa-u.ac.jp</t>
  </si>
  <si>
    <t>磯山恵一</t>
  </si>
  <si>
    <t>TURIP</t>
  </si>
  <si>
    <t>H＆T</t>
  </si>
  <si>
    <t>松本　謙介</t>
  </si>
  <si>
    <t>BL Power</t>
  </si>
  <si>
    <t>中央診療部輸血室</t>
  </si>
  <si>
    <t>杉本　達哉</t>
  </si>
  <si>
    <t>t-sgmt@is.icc.u-tokai.ac.jp</t>
  </si>
  <si>
    <t>東京医科大学八王子医療センター</t>
  </si>
  <si>
    <t>（9403単位）</t>
  </si>
  <si>
    <t>システムで管理できず</t>
  </si>
  <si>
    <t>製剤別ではシステムででません</t>
  </si>
  <si>
    <t>システムで管理できません</t>
  </si>
  <si>
    <t>行っているがシステムで管理できず</t>
  </si>
  <si>
    <t>輸血監査小委員会</t>
  </si>
  <si>
    <t>不定期</t>
  </si>
  <si>
    <t>東京都新宿区河田町8-1</t>
  </si>
  <si>
    <t>千葉県八千代市大和田新田477-96</t>
  </si>
  <si>
    <t>自己PRP（形成外科）</t>
  </si>
  <si>
    <t>五島　稔</t>
  </si>
  <si>
    <t>03-5814-6151</t>
  </si>
  <si>
    <t>亀山　澄子</t>
  </si>
  <si>
    <t>skameyama@nms.ac.jp</t>
  </si>
  <si>
    <t>田村 秀人</t>
  </si>
  <si>
    <t>神奈川県川崎市宮前区菅生2-16-1</t>
  </si>
  <si>
    <t>血液内科講師</t>
  </si>
  <si>
    <t>分けて集計できず</t>
  </si>
  <si>
    <t>正木　泰史</t>
  </si>
  <si>
    <t>DIL処理</t>
  </si>
  <si>
    <t>4＋5</t>
  </si>
  <si>
    <t>77518 , 36212</t>
  </si>
  <si>
    <t>荒川　章子</t>
  </si>
  <si>
    <t>shokoara@fujita-hu.ac.jp</t>
  </si>
  <si>
    <t>水田　秀一</t>
  </si>
  <si>
    <t>製剤の血液型確認</t>
  </si>
  <si>
    <t>大阪府枚方市新町2丁目3-1</t>
  </si>
  <si>
    <t>HTLV－1検査</t>
  </si>
  <si>
    <t>芦田　隆司</t>
  </si>
  <si>
    <t>兵庫県西宮市武庫川町１－１</t>
  </si>
  <si>
    <t>藤盛　好啓</t>
  </si>
  <si>
    <t>〇</t>
  </si>
  <si>
    <t>岡山県倉敷市松島577</t>
  </si>
  <si>
    <t>長藤　宏司</t>
  </si>
  <si>
    <t>自己クリオ作成</t>
  </si>
  <si>
    <t>福岡県福岡市城南区七隈7丁目４５－１</t>
  </si>
  <si>
    <t>久保田　邦典</t>
  </si>
  <si>
    <t>kubota@fukuoka-u.ac.jp</t>
  </si>
  <si>
    <t>未調査</t>
  </si>
  <si>
    <t>自己フィブリングルー作製</t>
  </si>
  <si>
    <t>表8で回答</t>
  </si>
  <si>
    <t>1992年</t>
  </si>
  <si>
    <t>輸血療法監査委員会</t>
  </si>
  <si>
    <t>福岡県北九州市八幡西区医生ヶ丘１ー１</t>
  </si>
  <si>
    <t>尾辻　豊</t>
  </si>
  <si>
    <t>2+4+6</t>
  </si>
  <si>
    <t>認定技師数</t>
    <rPh sb="0" eb="2">
      <t>ニンテイ</t>
    </rPh>
    <rPh sb="2" eb="4">
      <t>ギシ</t>
    </rPh>
    <rPh sb="4" eb="5">
      <t>スウ</t>
    </rPh>
    <phoneticPr fontId="1"/>
  </si>
  <si>
    <t>（病院内の総数）</t>
    <rPh sb="1" eb="3">
      <t>ビョウイン</t>
    </rPh>
    <rPh sb="3" eb="4">
      <t>ナイ</t>
    </rPh>
    <rPh sb="5" eb="7">
      <t>ソウスウ</t>
    </rPh>
    <phoneticPr fontId="1"/>
  </si>
  <si>
    <t>RBC・FFPの発注と受領</t>
    <rPh sb="8" eb="10">
      <t>ハッチュウ</t>
    </rPh>
    <rPh sb="11" eb="13">
      <t>ジュリョウ</t>
    </rPh>
    <phoneticPr fontId="2"/>
  </si>
  <si>
    <t>RBC-LR-1</t>
  </si>
  <si>
    <t>Ir-RBC-LR-1</t>
  </si>
  <si>
    <t>RBC-LR-2</t>
  </si>
  <si>
    <t>Ir-RBC-LR-2</t>
  </si>
  <si>
    <t>赤血球液（赤血球濃厚液：RCC含む）</t>
    <rPh sb="0" eb="3">
      <t>セッケッキュウ</t>
    </rPh>
    <rPh sb="3" eb="4">
      <t>エキ</t>
    </rPh>
    <rPh sb="5" eb="8">
      <t>セッケッキュウ</t>
    </rPh>
    <rPh sb="8" eb="10">
      <t>ノウコウ</t>
    </rPh>
    <rPh sb="10" eb="11">
      <t>エキ</t>
    </rPh>
    <rPh sb="15" eb="16">
      <t>フク</t>
    </rPh>
    <phoneticPr fontId="2"/>
  </si>
  <si>
    <t>洗浄赤血球液</t>
    <rPh sb="0" eb="2">
      <t>センジョウ</t>
    </rPh>
    <rPh sb="2" eb="5">
      <t>セッケッキュウ</t>
    </rPh>
    <rPh sb="5" eb="6">
      <t>エキ</t>
    </rPh>
    <phoneticPr fontId="2"/>
  </si>
  <si>
    <t>合成血液</t>
    <rPh sb="0" eb="2">
      <t>ゴウセイ</t>
    </rPh>
    <rPh sb="2" eb="3">
      <t>ケツ</t>
    </rPh>
    <rPh sb="3" eb="4">
      <t>エキ</t>
    </rPh>
    <phoneticPr fontId="2"/>
  </si>
  <si>
    <t>その他の赤血球製剤</t>
    <rPh sb="2" eb="3">
      <t>タ</t>
    </rPh>
    <rPh sb="4" eb="7">
      <t>セッケッキュウ</t>
    </rPh>
    <rPh sb="7" eb="9">
      <t>セイザイ</t>
    </rPh>
    <phoneticPr fontId="2"/>
  </si>
  <si>
    <t>人全血液</t>
    <rPh sb="0" eb="1">
      <t>ヒト</t>
    </rPh>
    <rPh sb="1" eb="2">
      <t>ゼン</t>
    </rPh>
    <rPh sb="2" eb="4">
      <t>ケツエキ</t>
    </rPh>
    <phoneticPr fontId="2"/>
  </si>
  <si>
    <t>mmisako@wakayama-med.ac.jp</t>
    <phoneticPr fontId="1"/>
  </si>
  <si>
    <t>m-narasaki@med.id.yamagata-u.ac.jp</t>
    <phoneticPr fontId="1"/>
  </si>
  <si>
    <t>nyuko@yamanashi.ac.jp</t>
    <phoneticPr fontId="1"/>
  </si>
  <si>
    <t>輸血療法委員会　開催回数/年</t>
    <rPh sb="0" eb="2">
      <t>ユケツ</t>
    </rPh>
    <rPh sb="2" eb="4">
      <t>リョウホウ</t>
    </rPh>
    <rPh sb="4" eb="7">
      <t>イインカイ</t>
    </rPh>
    <rPh sb="8" eb="10">
      <t>カイサイ</t>
    </rPh>
    <rPh sb="10" eb="12">
      <t>カイスウ</t>
    </rPh>
    <rPh sb="13" eb="14">
      <t>ネン</t>
    </rPh>
    <phoneticPr fontId="1"/>
  </si>
  <si>
    <t>その他関連会議の名称</t>
    <rPh sb="2" eb="3">
      <t>タ</t>
    </rPh>
    <rPh sb="3" eb="5">
      <t>カンレン</t>
    </rPh>
    <rPh sb="5" eb="7">
      <t>カイギ</t>
    </rPh>
    <rPh sb="8" eb="10">
      <t>メイショウ</t>
    </rPh>
    <phoneticPr fontId="2"/>
  </si>
  <si>
    <t>RBC-LR-1</t>
    <phoneticPr fontId="1"/>
  </si>
  <si>
    <t>Ir-RBC-LR-1</t>
    <phoneticPr fontId="1"/>
  </si>
  <si>
    <t>RBC-LR-2</t>
    <phoneticPr fontId="1"/>
  </si>
  <si>
    <t>Ir-RBC-LR-2</t>
    <phoneticPr fontId="1"/>
  </si>
  <si>
    <t>RBC</t>
    <phoneticPr fontId="2"/>
  </si>
  <si>
    <t>赤血球液</t>
    <rPh sb="0" eb="3">
      <t>セッケッキュウ</t>
    </rPh>
    <rPh sb="3" eb="4">
      <t>エキ</t>
    </rPh>
    <phoneticPr fontId="2"/>
  </si>
  <si>
    <t>輸血療法委員会の回数/年</t>
    <rPh sb="0" eb="2">
      <t>ユケツ</t>
    </rPh>
    <rPh sb="2" eb="4">
      <t>リョウホウ</t>
    </rPh>
    <rPh sb="4" eb="7">
      <t>イインカイ</t>
    </rPh>
    <rPh sb="8" eb="10">
      <t>カイスウ</t>
    </rPh>
    <rPh sb="11" eb="12">
      <t>ネン</t>
    </rPh>
    <phoneticPr fontId="1"/>
  </si>
  <si>
    <t>その他関連会議の名称</t>
    <rPh sb="2" eb="7">
      <t>タカンレンカイギ</t>
    </rPh>
    <rPh sb="8" eb="10">
      <t>メイショウ</t>
    </rPh>
    <phoneticPr fontId="2"/>
  </si>
  <si>
    <t>埼玉県入間郡毛呂山町毛呂本郷38</t>
  </si>
  <si>
    <t>山田　攻</t>
  </si>
  <si>
    <t>osamuy@saitama-med.ac.jp</t>
  </si>
  <si>
    <t>岡田　義昭</t>
  </si>
  <si>
    <t>輸血部会議</t>
  </si>
  <si>
    <t>2）　平成28年4月1日現在の状況で記載願います。</t>
    <rPh sb="3" eb="5">
      <t>ヘイセイ</t>
    </rPh>
    <rPh sb="7" eb="8">
      <t>ネン</t>
    </rPh>
    <rPh sb="9" eb="10">
      <t>ガツ</t>
    </rPh>
    <rPh sb="11" eb="12">
      <t>ニチ</t>
    </rPh>
    <rPh sb="12" eb="14">
      <t>ゲンザイ</t>
    </rPh>
    <rPh sb="15" eb="17">
      <t>ジョウキョウ</t>
    </rPh>
    <rPh sb="18" eb="20">
      <t>キサイ</t>
    </rPh>
    <rPh sb="20" eb="21">
      <t>ネガ</t>
    </rPh>
    <phoneticPr fontId="2"/>
  </si>
  <si>
    <t>H28年4月現在</t>
    <rPh sb="6" eb="8">
      <t>ゲンザイ</t>
    </rPh>
    <phoneticPr fontId="1"/>
  </si>
  <si>
    <t>H28年4月現在</t>
    <phoneticPr fontId="1"/>
  </si>
  <si>
    <t>H28年4月現在</t>
    <phoneticPr fontId="1"/>
  </si>
  <si>
    <t>H28年4月現在</t>
    <phoneticPr fontId="1"/>
  </si>
  <si>
    <t>H28年4月現在</t>
    <phoneticPr fontId="1"/>
  </si>
  <si>
    <t>H27年度</t>
  </si>
  <si>
    <t>H27年1月～12月</t>
  </si>
  <si>
    <t>教員数（医師数）</t>
    <rPh sb="0" eb="2">
      <t>キョウイン</t>
    </rPh>
    <rPh sb="2" eb="3">
      <t>スウ</t>
    </rPh>
    <rPh sb="4" eb="6">
      <t>イシ</t>
    </rPh>
    <rPh sb="6" eb="7">
      <t>スウ</t>
    </rPh>
    <phoneticPr fontId="2"/>
  </si>
  <si>
    <t>HLA　ClassI</t>
    <phoneticPr fontId="1"/>
  </si>
  <si>
    <t>HLA　ClassII</t>
    <phoneticPr fontId="1"/>
  </si>
  <si>
    <t>HLA抗体</t>
    <rPh sb="3" eb="5">
      <t>コウタイ</t>
    </rPh>
    <phoneticPr fontId="1"/>
  </si>
  <si>
    <t>FlowPRA , Luminex</t>
    <phoneticPr fontId="1"/>
  </si>
  <si>
    <t>赤血球表面抗原</t>
    <rPh sb="0" eb="3">
      <t>セッケッキュウ</t>
    </rPh>
    <rPh sb="3" eb="5">
      <t>ヒョウメン</t>
    </rPh>
    <rPh sb="5" eb="7">
      <t>コウゲン</t>
    </rPh>
    <phoneticPr fontId="5"/>
  </si>
  <si>
    <t>FCXM</t>
    <phoneticPr fontId="1"/>
  </si>
  <si>
    <t>ICFA</t>
    <phoneticPr fontId="1"/>
  </si>
  <si>
    <t>項目名</t>
    <rPh sb="0" eb="2">
      <t>コウモク</t>
    </rPh>
    <rPh sb="2" eb="3">
      <t>メイ</t>
    </rPh>
    <phoneticPr fontId="1"/>
  </si>
  <si>
    <t>件数</t>
    <rPh sb="0" eb="2">
      <t>ケンスウ</t>
    </rPh>
    <phoneticPr fontId="1"/>
  </si>
  <si>
    <t>←血小板表面ﾏｰｶｰ，顆粒球抗体（好中球），リンパ球幼若化検査，可溶性IL-2ﾚｾﾌﾟﾀｰ　はこちらに記入</t>
    <rPh sb="1" eb="4">
      <t>ケッショウバン</t>
    </rPh>
    <rPh sb="4" eb="6">
      <t>ヒョウメン</t>
    </rPh>
    <rPh sb="11" eb="14">
      <t>カリュウキュウ</t>
    </rPh>
    <rPh sb="14" eb="16">
      <t>コウタイ</t>
    </rPh>
    <rPh sb="17" eb="20">
      <t>コウチュウキュウ</t>
    </rPh>
    <rPh sb="25" eb="26">
      <t>キュウ</t>
    </rPh>
    <rPh sb="26" eb="29">
      <t>ヨウジャクカ</t>
    </rPh>
    <rPh sb="29" eb="31">
      <t>ケンサ</t>
    </rPh>
    <rPh sb="32" eb="35">
      <t>カヨウセイ</t>
    </rPh>
    <rPh sb="51" eb="53">
      <t>キニュウ</t>
    </rPh>
    <phoneticPr fontId="1"/>
  </si>
  <si>
    <r>
      <t>上記以外</t>
    </r>
    <r>
      <rPr>
        <sz val="11"/>
        <color rgb="FFFF0000"/>
        <rFont val="ＭＳ Ｐゴシック"/>
        <family val="3"/>
        <charset val="128"/>
        <scheme val="minor"/>
      </rPr>
      <t>（赤字はH28年度変更項目）</t>
    </r>
    <rPh sb="0" eb="2">
      <t>ジョウキ</t>
    </rPh>
    <rPh sb="2" eb="4">
      <t>イガイ</t>
    </rPh>
    <rPh sb="5" eb="7">
      <t>アカジ</t>
    </rPh>
    <rPh sb="11" eb="13">
      <t>ネンド</t>
    </rPh>
    <rPh sb="13" eb="15">
      <t>ヘンコウ</t>
    </rPh>
    <rPh sb="15" eb="17">
      <t>コウモク</t>
    </rPh>
    <phoneticPr fontId="2"/>
  </si>
  <si>
    <t>FlowPRA  Luminex</t>
    <phoneticPr fontId="1"/>
  </si>
  <si>
    <t>赤血球
表面抗原</t>
    <rPh sb="0" eb="3">
      <t>セッケッキュウ</t>
    </rPh>
    <rPh sb="4" eb="6">
      <t>ヒョウメン</t>
    </rPh>
    <rPh sb="6" eb="8">
      <t>コウゲン</t>
    </rPh>
    <phoneticPr fontId="5"/>
  </si>
  <si>
    <t>HLA
ClassI</t>
    <phoneticPr fontId="1"/>
  </si>
  <si>
    <t>HLA
ClassII</t>
    <phoneticPr fontId="1"/>
  </si>
  <si>
    <t>FCXM</t>
    <phoneticPr fontId="1"/>
  </si>
  <si>
    <t>ICFA</t>
    <phoneticPr fontId="1"/>
  </si>
  <si>
    <t>FCM法</t>
    <phoneticPr fontId="1"/>
  </si>
  <si>
    <t>CD分類：
PNHなど</t>
    <rPh sb="2" eb="4">
      <t>ブンルイ</t>
    </rPh>
    <phoneticPr fontId="1"/>
  </si>
  <si>
    <t>A,B,D抗原
など</t>
    <rPh sb="5" eb="7">
      <t>コウゲン</t>
    </rPh>
    <phoneticPr fontId="1"/>
  </si>
  <si>
    <t>（医師，技師，看護師の総数）</t>
    <rPh sb="1" eb="3">
      <t>イシ</t>
    </rPh>
    <rPh sb="4" eb="6">
      <t>ギシ</t>
    </rPh>
    <rPh sb="7" eb="10">
      <t>カンゴシ</t>
    </rPh>
    <rPh sb="11" eb="13">
      <t>ソウスウ</t>
    </rPh>
    <phoneticPr fontId="1"/>
  </si>
  <si>
    <r>
      <t>平成</t>
    </r>
    <r>
      <rPr>
        <b/>
        <u/>
        <sz val="18"/>
        <rFont val="ＭＳ Ｐゴシック"/>
        <family val="3"/>
        <charset val="128"/>
        <scheme val="minor"/>
      </rPr>
      <t>28</t>
    </r>
    <r>
      <rPr>
        <b/>
        <u/>
        <sz val="11"/>
        <rFont val="ＭＳ Ｐゴシック"/>
        <family val="3"/>
        <charset val="128"/>
        <scheme val="minor"/>
      </rPr>
      <t>年度　輸血業務量アンケート　回答シート</t>
    </r>
    <rPh sb="0" eb="2">
      <t>ヘイセイ</t>
    </rPh>
    <rPh sb="4" eb="6">
      <t>ネンド</t>
    </rPh>
    <rPh sb="7" eb="9">
      <t>ユケツ</t>
    </rPh>
    <rPh sb="9" eb="12">
      <t>ギョウムリョウ</t>
    </rPh>
    <rPh sb="18" eb="20">
      <t>カイトウ</t>
    </rPh>
    <phoneticPr fontId="1"/>
  </si>
  <si>
    <t>←実際に管理をしていなくても機能があれば○</t>
    <rPh sb="1" eb="3">
      <t>ジッサイ</t>
    </rPh>
    <rPh sb="4" eb="6">
      <t>カンリ</t>
    </rPh>
    <rPh sb="14" eb="16">
      <t>キノウ</t>
    </rPh>
    <phoneticPr fontId="1"/>
  </si>
  <si>
    <t>←前年度”空欄”の場合”0：00”が挿入されています．</t>
    <rPh sb="1" eb="4">
      <t>ゼンネンド</t>
    </rPh>
    <rPh sb="5" eb="7">
      <t>クウラン</t>
    </rPh>
    <rPh sb="9" eb="11">
      <t>バアイ</t>
    </rPh>
    <rPh sb="18" eb="20">
      <t>ソウニュウ</t>
    </rPh>
    <phoneticPr fontId="1"/>
  </si>
  <si>
    <t>←有期常勤はこちらに記入</t>
    <rPh sb="1" eb="3">
      <t>ユウキ</t>
    </rPh>
    <rPh sb="3" eb="5">
      <t>ジョウキン</t>
    </rPh>
    <rPh sb="10" eb="12">
      <t>キニュウ</t>
    </rPh>
    <phoneticPr fontId="1"/>
  </si>
  <si>
    <t>↓</t>
    <phoneticPr fontId="1"/>
  </si>
  <si>
    <t>計算項目</t>
    <rPh sb="0" eb="2">
      <t>ケイサン</t>
    </rPh>
    <rPh sb="2" eb="4">
      <t>コウモク</t>
    </rPh>
    <phoneticPr fontId="1"/>
  </si>
  <si>
    <t>北海道大学病院</t>
    <phoneticPr fontId="1"/>
  </si>
  <si>
    <t>まず下表から自施設の施設コードを確認し、アンケート回答入力シートに入力してください。</t>
    <rPh sb="2" eb="3">
      <t>シタ</t>
    </rPh>
    <rPh sb="3" eb="4">
      <t>ヒョウ</t>
    </rPh>
    <rPh sb="6" eb="7">
      <t>ジ</t>
    </rPh>
    <rPh sb="7" eb="9">
      <t>シセツ</t>
    </rPh>
    <rPh sb="10" eb="12">
      <t>シセツ</t>
    </rPh>
    <rPh sb="16" eb="18">
      <t>カクニン</t>
    </rPh>
    <rPh sb="25" eb="27">
      <t>カイトウ</t>
    </rPh>
    <rPh sb="27" eb="29">
      <t>ニュウリョク</t>
    </rPh>
    <rPh sb="33" eb="35">
      <t>ニュウリョク</t>
    </rPh>
    <phoneticPr fontId="1"/>
  </si>
  <si>
    <t>秋田大学</t>
    <phoneticPr fontId="1"/>
  </si>
  <si>
    <t>千葉大学</t>
    <phoneticPr fontId="1"/>
  </si>
  <si>
    <t>近畿大学医学部附属病院</t>
    <rPh sb="0" eb="2">
      <t>キンキ</t>
    </rPh>
    <rPh sb="2" eb="4">
      <t>ダイガク</t>
    </rPh>
    <phoneticPr fontId="1"/>
  </si>
  <si>
    <t>関西医科大学附属滝井病院</t>
    <rPh sb="0" eb="2">
      <t>カンサイ</t>
    </rPh>
    <rPh sb="2" eb="4">
      <t>イカ</t>
    </rPh>
    <rPh sb="4" eb="6">
      <t>ダイガク</t>
    </rPh>
    <phoneticPr fontId="1"/>
  </si>
  <si>
    <t>大阪市立大学</t>
    <phoneticPr fontId="1"/>
  </si>
  <si>
    <t>和歌山県立医科大学</t>
    <phoneticPr fontId="1"/>
  </si>
  <si>
    <t>m-miwa@ramed-u.ac.jp</t>
    <phoneticPr fontId="1"/>
  </si>
  <si>
    <t>ksunaga@tokyo-med.ac.jp</t>
    <phoneticPr fontId="1"/>
  </si>
  <si>
    <t>minoru-510@med.toho-u.ac.jp</t>
    <phoneticPr fontId="1"/>
  </si>
  <si>
    <t>ダイヤルイン</t>
    <phoneticPr fontId="1"/>
  </si>
  <si>
    <t>350-0495</t>
    <phoneticPr fontId="1"/>
  </si>
  <si>
    <t>049-276-2044</t>
    <phoneticPr fontId="1"/>
  </si>
  <si>
    <t>yuketsu@med.u-toyama.ac.jp</t>
  </si>
  <si>
    <t>メール送信先　：</t>
    <rPh sb="3" eb="5">
      <t>ソウシン</t>
    </rPh>
    <rPh sb="5" eb="6">
      <t>サキ</t>
    </rPh>
    <phoneticPr fontId="1"/>
  </si>
  <si>
    <t>秋田大学</t>
    <phoneticPr fontId="1"/>
  </si>
  <si>
    <t>和歌山県立医科大学</t>
    <rPh sb="0" eb="3">
      <t>ワカヤマ</t>
    </rPh>
    <phoneticPr fontId="1"/>
  </si>
  <si>
    <t>関西医科大学附属滝井病院</t>
    <rPh sb="0" eb="2">
      <t>カンサイ</t>
    </rPh>
    <rPh sb="2" eb="4">
      <t>イカ</t>
    </rPh>
    <rPh sb="4" eb="6">
      <t>ダイガク</t>
    </rPh>
    <rPh sb="6" eb="8">
      <t>フゾク</t>
    </rPh>
    <phoneticPr fontId="1"/>
  </si>
  <si>
    <r>
      <t>3）　血液製剤の使用量や検査件数等は</t>
    </r>
    <r>
      <rPr>
        <sz val="12"/>
        <color indexed="10"/>
        <rFont val="ＭＳ Ｐゴシック"/>
        <family val="3"/>
        <charset val="128"/>
      </rPr>
      <t>平成27年1月から12月まで</t>
    </r>
    <r>
      <rPr>
        <sz val="12"/>
        <rFont val="ＭＳ Ｐゴシック"/>
        <family val="3"/>
        <charset val="128"/>
      </rPr>
      <t>の数を入力してください。</t>
    </r>
    <rPh sb="3" eb="5">
      <t>ケツエキ</t>
    </rPh>
    <rPh sb="5" eb="7">
      <t>セイザイ</t>
    </rPh>
    <rPh sb="8" eb="11">
      <t>シヨウリョウ</t>
    </rPh>
    <rPh sb="12" eb="14">
      <t>ケンサ</t>
    </rPh>
    <rPh sb="14" eb="16">
      <t>ケンスウ</t>
    </rPh>
    <rPh sb="16" eb="17">
      <t>トウ</t>
    </rPh>
    <rPh sb="18" eb="20">
      <t>ヘイセイ</t>
    </rPh>
    <rPh sb="22" eb="23">
      <t>ネン</t>
    </rPh>
    <rPh sb="24" eb="25">
      <t>ガツ</t>
    </rPh>
    <rPh sb="29" eb="30">
      <t>ガツ</t>
    </rPh>
    <rPh sb="33" eb="34">
      <t>スウ</t>
    </rPh>
    <rPh sb="35" eb="37">
      <t>ニュウリョク</t>
    </rPh>
    <phoneticPr fontId="2"/>
  </si>
  <si>
    <t>←血漿交換使用分も含めてください．</t>
    <rPh sb="1" eb="3">
      <t>ケッショウ</t>
    </rPh>
    <rPh sb="3" eb="5">
      <t>コウカン</t>
    </rPh>
    <rPh sb="5" eb="7">
      <t>シヨウ</t>
    </rPh>
    <rPh sb="7" eb="8">
      <t>ブン</t>
    </rPh>
    <rPh sb="9" eb="10">
      <t>フク</t>
    </rPh>
    <phoneticPr fontId="1"/>
  </si>
  <si>
    <t>[業務量アンケート調査の入力時の注意点について]</t>
    <rPh sb="1" eb="3">
      <t>ギョウム</t>
    </rPh>
    <rPh sb="3" eb="4">
      <t>リョウ</t>
    </rPh>
    <rPh sb="9" eb="11">
      <t>チョウサ</t>
    </rPh>
    <rPh sb="12" eb="15">
      <t>ニュウリョクジ</t>
    </rPh>
    <rPh sb="16" eb="19">
      <t>チュウイテン</t>
    </rPh>
    <phoneticPr fontId="2"/>
  </si>
  <si>
    <t>（富山大学附属病院　輸血部会議事務局）</t>
    <rPh sb="1" eb="3">
      <t>トヤマ</t>
    </rPh>
    <rPh sb="3" eb="5">
      <t>ダイガク</t>
    </rPh>
    <rPh sb="5" eb="7">
      <t>フゾク</t>
    </rPh>
    <rPh sb="7" eb="9">
      <t>ビョウイン</t>
    </rPh>
    <rPh sb="10" eb="12">
      <t>ユケツ</t>
    </rPh>
    <rPh sb="12" eb="13">
      <t>ブ</t>
    </rPh>
    <rPh sb="13" eb="15">
      <t>カイギ</t>
    </rPh>
    <rPh sb="15" eb="18">
      <t>ジムキョク</t>
    </rPh>
    <phoneticPr fontId="1"/>
  </si>
  <si>
    <r>
      <t>＊ファイル名を”</t>
    </r>
    <r>
      <rPr>
        <b/>
        <u/>
        <sz val="12"/>
        <color rgb="FFFF0000"/>
        <rFont val="ＭＳ Ｐゴシック"/>
        <family val="3"/>
        <charset val="128"/>
      </rPr>
      <t>H28年度業務量アンケート調査（施設番号）</t>
    </r>
    <r>
      <rPr>
        <sz val="12"/>
        <color indexed="8"/>
        <rFont val="ＭＳ Ｐゴシック"/>
        <family val="3"/>
        <charset val="128"/>
      </rPr>
      <t>”に変更してから当番校に送信してください。</t>
    </r>
    <rPh sb="5" eb="6">
      <t>メイ</t>
    </rPh>
    <rPh sb="11" eb="13">
      <t>ネンド</t>
    </rPh>
    <rPh sb="13" eb="15">
      <t>ギョウム</t>
    </rPh>
    <rPh sb="15" eb="16">
      <t>リョウ</t>
    </rPh>
    <rPh sb="21" eb="23">
      <t>チョウサ</t>
    </rPh>
    <rPh sb="31" eb="33">
      <t>ヘンコウ</t>
    </rPh>
    <rPh sb="37" eb="39">
      <t>トウバン</t>
    </rPh>
    <rPh sb="39" eb="40">
      <t>コウ</t>
    </rPh>
    <rPh sb="41" eb="43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</si>
</sst>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_);[Red]\(0\)"/>
    <numFmt numFmtId="177" formatCode="#,##0_);[Red]\(#,##0\)"/>
    <numFmt numFmtId="178" formatCode="#,##0.00_);[Red]\(#,##0.00\)"/>
    <numFmt numFmtId="179" formatCode="0.00_);[Red]\(0.00\)"/>
    <numFmt numFmtId="180" formatCode="0.00_ "/>
    <numFmt numFmtId="181" formatCode="[&lt;=999]000;[&lt;=9999]000\-00;000\-0000"/>
    <numFmt numFmtId="182" formatCode="h:mm;@"/>
    <numFmt numFmtId="183" formatCode="yyyy&quot;年&quot;m&quot;月&quot;;@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vertAlign val="superscript"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u/>
      <sz val="18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/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hair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theme="9" tint="-0.24994659260841701"/>
      </top>
      <bottom/>
      <diagonal/>
    </border>
    <border>
      <left/>
      <right/>
      <top/>
      <bottom style="hair">
        <color theme="9" tint="-0.24994659260841701"/>
      </bottom>
      <diagonal/>
    </border>
    <border diagonalUp="1">
      <left/>
      <right/>
      <top style="thin">
        <color theme="9" tint="-0.24994659260841701"/>
      </top>
      <bottom style="hair">
        <color theme="9" tint="-0.24994659260841701"/>
      </bottom>
      <diagonal style="hair">
        <color theme="9" tint="-0.24994659260841701"/>
      </diagonal>
    </border>
    <border diagonalUp="1">
      <left/>
      <right/>
      <top style="hair">
        <color theme="9" tint="-0.24994659260841701"/>
      </top>
      <bottom style="hair">
        <color theme="9" tint="-0.24994659260841701"/>
      </bottom>
      <diagonal style="hair">
        <color theme="9" tint="-0.24994659260841701"/>
      </diagonal>
    </border>
  </borders>
  <cellStyleXfs count="51">
    <xf numFmtId="0" fontId="0" fillId="0" borderId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1" fillId="3" borderId="15" xfId="0" applyFont="1" applyFill="1" applyBorder="1">
      <alignment vertical="center"/>
    </xf>
    <xf numFmtId="0" fontId="11" fillId="3" borderId="16" xfId="0" applyFont="1" applyFill="1" applyBorder="1">
      <alignment vertical="center"/>
    </xf>
    <xf numFmtId="0" fontId="11" fillId="3" borderId="1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right" vertical="center"/>
    </xf>
    <xf numFmtId="0" fontId="11" fillId="3" borderId="16" xfId="0" applyFont="1" applyFill="1" applyBorder="1" applyAlignment="1">
      <alignment vertical="center"/>
    </xf>
    <xf numFmtId="0" fontId="11" fillId="3" borderId="11" xfId="0" applyFont="1" applyFill="1" applyBorder="1">
      <alignment vertical="center"/>
    </xf>
    <xf numFmtId="0" fontId="11" fillId="3" borderId="14" xfId="0" applyFont="1" applyFill="1" applyBorder="1">
      <alignment vertical="center"/>
    </xf>
    <xf numFmtId="0" fontId="11" fillId="3" borderId="15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>
      <alignment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13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right" vertical="center"/>
    </xf>
    <xf numFmtId="0" fontId="11" fillId="3" borderId="10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1" fillId="3" borderId="16" xfId="0" applyFont="1" applyFill="1" applyBorder="1" applyAlignment="1">
      <alignment horizontal="left" vertical="center"/>
    </xf>
    <xf numFmtId="177" fontId="12" fillId="0" borderId="0" xfId="0" applyNumberFormat="1" applyFont="1">
      <alignment vertical="center"/>
    </xf>
    <xf numFmtId="0" fontId="11" fillId="3" borderId="10" xfId="0" applyFont="1" applyFill="1" applyBorder="1" applyAlignment="1">
      <alignment horizontal="right" vertical="center" wrapText="1"/>
    </xf>
    <xf numFmtId="177" fontId="11" fillId="3" borderId="15" xfId="0" applyNumberFormat="1" applyFont="1" applyFill="1" applyBorder="1">
      <alignment vertical="center"/>
    </xf>
    <xf numFmtId="0" fontId="11" fillId="3" borderId="9" xfId="0" applyFont="1" applyFill="1" applyBorder="1">
      <alignment vertical="center"/>
    </xf>
    <xf numFmtId="0" fontId="12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3" borderId="11" xfId="0" applyFont="1" applyFill="1" applyBorder="1" applyAlignment="1">
      <alignment horizontal="right" vertical="center"/>
    </xf>
    <xf numFmtId="0" fontId="11" fillId="3" borderId="17" xfId="0" applyFont="1" applyFill="1" applyBorder="1">
      <alignment vertical="center"/>
    </xf>
    <xf numFmtId="0" fontId="9" fillId="3" borderId="27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26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181" fontId="11" fillId="0" borderId="19" xfId="0" applyNumberFormat="1" applyFont="1" applyBorder="1" applyAlignment="1" applyProtection="1">
      <alignment horizontal="left" vertical="center"/>
      <protection locked="0"/>
    </xf>
    <xf numFmtId="0" fontId="11" fillId="0" borderId="19" xfId="0" applyNumberFormat="1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  <protection locked="0"/>
    </xf>
    <xf numFmtId="0" fontId="11" fillId="0" borderId="19" xfId="0" applyFont="1" applyFill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11" fillId="0" borderId="18" xfId="0" applyFont="1" applyFill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22" xfId="0" applyFont="1" applyFill="1" applyBorder="1" applyAlignment="1" applyProtection="1">
      <alignment horizontal="left" vertical="center"/>
      <protection locked="0"/>
    </xf>
    <xf numFmtId="0" fontId="11" fillId="0" borderId="23" xfId="0" applyFont="1" applyFill="1" applyBorder="1" applyAlignment="1" applyProtection="1">
      <alignment horizontal="left" vertical="center"/>
      <protection locked="0"/>
    </xf>
    <xf numFmtId="0" fontId="11" fillId="0" borderId="18" xfId="0" applyFont="1" applyFill="1" applyBorder="1" applyAlignment="1" applyProtection="1">
      <alignment horizontal="left" vertical="center"/>
      <protection locked="0"/>
    </xf>
    <xf numFmtId="0" fontId="11" fillId="0" borderId="19" xfId="0" applyFont="1" applyFill="1" applyBorder="1" applyAlignment="1" applyProtection="1">
      <alignment horizontal="left" vertical="center"/>
      <protection locked="0"/>
    </xf>
    <xf numFmtId="0" fontId="11" fillId="0" borderId="20" xfId="0" applyFont="1" applyFill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182" fontId="11" fillId="0" borderId="25" xfId="0" applyNumberFormat="1" applyFont="1" applyBorder="1" applyAlignment="1" applyProtection="1">
      <alignment horizontal="left" vertical="center"/>
      <protection locked="0"/>
    </xf>
    <xf numFmtId="182" fontId="11" fillId="0" borderId="23" xfId="0" applyNumberFormat="1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11" fillId="0" borderId="25" xfId="0" applyFont="1" applyBorder="1" applyProtection="1">
      <alignment vertical="center"/>
      <protection locked="0"/>
    </xf>
    <xf numFmtId="0" fontId="11" fillId="0" borderId="23" xfId="0" applyFont="1" applyBorder="1" applyProtection="1">
      <alignment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18" xfId="0" applyFont="1" applyBorder="1" applyProtection="1">
      <alignment vertical="center"/>
      <protection locked="0"/>
    </xf>
    <xf numFmtId="0" fontId="11" fillId="0" borderId="20" xfId="0" applyFont="1" applyBorder="1" applyProtection="1">
      <alignment vertical="center"/>
      <protection locked="0"/>
    </xf>
    <xf numFmtId="0" fontId="11" fillId="0" borderId="20" xfId="0" applyNumberFormat="1" applyFont="1" applyBorder="1" applyAlignment="1" applyProtection="1">
      <alignment horizontal="left" vertical="center"/>
      <protection locked="0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1" fillId="0" borderId="0" xfId="0" applyFont="1">
      <alignment vertical="center"/>
    </xf>
    <xf numFmtId="0" fontId="11" fillId="3" borderId="10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1" fillId="0" borderId="18" xfId="0" applyFont="1" applyBorder="1" applyAlignment="1" applyProtection="1">
      <alignment horizontal="left" vertical="center"/>
      <protection locked="0"/>
    </xf>
    <xf numFmtId="183" fontId="0" fillId="0" borderId="0" xfId="0" applyNumberFormat="1">
      <alignment vertical="center"/>
    </xf>
    <xf numFmtId="183" fontId="11" fillId="0" borderId="19" xfId="0" applyNumberFormat="1" applyFont="1" applyBorder="1" applyAlignment="1" applyProtection="1">
      <alignment horizontal="left" vertical="center"/>
      <protection locked="0"/>
    </xf>
    <xf numFmtId="176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>
      <alignment vertical="center"/>
    </xf>
    <xf numFmtId="177" fontId="11" fillId="0" borderId="0" xfId="0" applyNumberFormat="1" applyFont="1" applyFill="1">
      <alignment vertical="center"/>
    </xf>
    <xf numFmtId="178" fontId="11" fillId="0" borderId="0" xfId="0" applyNumberFormat="1" applyFont="1" applyFill="1">
      <alignment vertical="center"/>
    </xf>
    <xf numFmtId="179" fontId="11" fillId="0" borderId="0" xfId="0" applyNumberFormat="1" applyFont="1" applyFill="1">
      <alignment vertical="center"/>
    </xf>
    <xf numFmtId="180" fontId="11" fillId="0" borderId="0" xfId="0" applyNumberFormat="1" applyFont="1">
      <alignment vertical="center"/>
    </xf>
    <xf numFmtId="177" fontId="11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vertical="center" wrapText="1"/>
    </xf>
    <xf numFmtId="177" fontId="11" fillId="0" borderId="0" xfId="0" applyNumberFormat="1" applyFont="1" applyFill="1" applyAlignment="1">
      <alignment vertical="center" wrapText="1"/>
    </xf>
    <xf numFmtId="178" fontId="11" fillId="0" borderId="0" xfId="0" applyNumberFormat="1" applyFont="1" applyFill="1" applyAlignment="1">
      <alignment vertical="center" wrapText="1"/>
    </xf>
    <xf numFmtId="179" fontId="11" fillId="0" borderId="0" xfId="0" applyNumberFormat="1" applyFont="1" applyFill="1" applyAlignment="1">
      <alignment vertical="center" wrapText="1"/>
    </xf>
    <xf numFmtId="180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77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horizontal="right" vertical="center" wrapText="1"/>
    </xf>
    <xf numFmtId="176" fontId="11" fillId="0" borderId="0" xfId="0" applyNumberFormat="1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right" vertical="center"/>
    </xf>
    <xf numFmtId="182" fontId="11" fillId="0" borderId="0" xfId="0" applyNumberFormat="1" applyFont="1">
      <alignment vertical="center"/>
    </xf>
    <xf numFmtId="182" fontId="9" fillId="0" borderId="0" xfId="0" applyNumberFormat="1" applyFont="1">
      <alignment vertical="center"/>
    </xf>
    <xf numFmtId="0" fontId="9" fillId="0" borderId="0" xfId="0" applyNumberFormat="1" applyFont="1">
      <alignment vertical="center"/>
    </xf>
    <xf numFmtId="183" fontId="9" fillId="0" borderId="0" xfId="0" applyNumberFormat="1" applyFont="1">
      <alignment vertical="center"/>
    </xf>
    <xf numFmtId="0" fontId="11" fillId="0" borderId="16" xfId="0" applyNumberFormat="1" applyFont="1" applyBorder="1" applyProtection="1">
      <alignment vertical="center"/>
      <protection locked="0"/>
    </xf>
    <xf numFmtId="0" fontId="11" fillId="4" borderId="8" xfId="0" applyFont="1" applyFill="1" applyBorder="1" applyProtection="1">
      <alignment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4" borderId="29" xfId="0" applyFont="1" applyFill="1" applyBorder="1" applyAlignment="1" applyProtection="1">
      <alignment horizontal="left" vertical="center"/>
      <protection locked="0"/>
    </xf>
    <xf numFmtId="177" fontId="27" fillId="0" borderId="1" xfId="0" applyNumberFormat="1" applyFont="1" applyBorder="1" applyAlignment="1">
      <alignment horizontal="center" vertical="center" wrapText="1"/>
    </xf>
    <xf numFmtId="0" fontId="11" fillId="3" borderId="15" xfId="0" applyFont="1" applyFill="1" applyBorder="1" applyProtection="1">
      <alignment vertical="center"/>
    </xf>
    <xf numFmtId="0" fontId="11" fillId="3" borderId="16" xfId="0" applyFont="1" applyFill="1" applyBorder="1" applyProtection="1">
      <alignment vertical="center"/>
    </xf>
    <xf numFmtId="0" fontId="11" fillId="3" borderId="17" xfId="0" applyFont="1" applyFill="1" applyBorder="1" applyAlignment="1" applyProtection="1">
      <alignment horizontal="right" vertical="center"/>
    </xf>
    <xf numFmtId="0" fontId="27" fillId="3" borderId="10" xfId="0" applyFont="1" applyFill="1" applyBorder="1" applyAlignment="1" applyProtection="1">
      <alignment horizontal="right" vertical="center"/>
    </xf>
    <xf numFmtId="0" fontId="11" fillId="3" borderId="11" xfId="0" applyFont="1" applyFill="1" applyBorder="1" applyProtection="1">
      <alignment vertical="center"/>
    </xf>
    <xf numFmtId="0" fontId="11" fillId="3" borderId="21" xfId="0" applyFont="1" applyFill="1" applyBorder="1" applyProtection="1">
      <alignment vertical="center"/>
    </xf>
    <xf numFmtId="0" fontId="11" fillId="3" borderId="0" xfId="0" applyFont="1" applyFill="1" applyBorder="1" applyAlignment="1" applyProtection="1">
      <alignment horizontal="right" vertical="center"/>
    </xf>
    <xf numFmtId="0" fontId="11" fillId="3" borderId="10" xfId="0" applyFont="1" applyFill="1" applyBorder="1" applyAlignment="1" applyProtection="1">
      <alignment horizontal="right" vertical="center"/>
    </xf>
    <xf numFmtId="0" fontId="11" fillId="3" borderId="29" xfId="0" applyFont="1" applyFill="1" applyBorder="1" applyAlignment="1" applyProtection="1">
      <alignment horizontal="right" vertical="center"/>
    </xf>
    <xf numFmtId="0" fontId="27" fillId="3" borderId="0" xfId="0" applyFont="1" applyFill="1" applyBorder="1" applyAlignment="1" applyProtection="1">
      <alignment horizontal="right" vertical="center"/>
    </xf>
    <xf numFmtId="0" fontId="27" fillId="3" borderId="30" xfId="0" applyFont="1" applyFill="1" applyBorder="1" applyAlignment="1" applyProtection="1">
      <alignment horizontal="right" vertical="center"/>
    </xf>
    <xf numFmtId="0" fontId="27" fillId="3" borderId="29" xfId="0" applyFont="1" applyFill="1" applyBorder="1" applyAlignment="1" applyProtection="1">
      <alignment horizontal="right" vertical="center"/>
    </xf>
    <xf numFmtId="0" fontId="27" fillId="3" borderId="13" xfId="0" applyFont="1" applyFill="1" applyBorder="1" applyAlignment="1" applyProtection="1">
      <alignment horizontal="right" vertical="center"/>
    </xf>
    <xf numFmtId="0" fontId="27" fillId="0" borderId="0" xfId="0" applyFont="1">
      <alignment vertical="center"/>
    </xf>
    <xf numFmtId="0" fontId="11" fillId="0" borderId="31" xfId="0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center"/>
    </xf>
    <xf numFmtId="0" fontId="0" fillId="0" borderId="0" xfId="0" applyAlignment="1">
      <alignment vertical="center"/>
    </xf>
    <xf numFmtId="0" fontId="29" fillId="0" borderId="0" xfId="50">
      <alignment vertical="center"/>
    </xf>
    <xf numFmtId="0" fontId="11" fillId="0" borderId="29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>
      <alignment horizontal="right" vertical="center"/>
    </xf>
    <xf numFmtId="0" fontId="27" fillId="3" borderId="10" xfId="0" applyFont="1" applyFill="1" applyBorder="1" applyAlignment="1" applyProtection="1">
      <alignment horizontal="right" vertical="center"/>
    </xf>
    <xf numFmtId="0" fontId="27" fillId="3" borderId="12" xfId="0" applyFont="1" applyFill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vertical="center"/>
      <protection locked="0"/>
    </xf>
    <xf numFmtId="0" fontId="11" fillId="0" borderId="23" xfId="0" applyFont="1" applyBorder="1" applyAlignment="1" applyProtection="1">
      <alignment vertical="center"/>
      <protection locked="0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178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28" xfId="0" applyNumberFormat="1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177" fontId="27" fillId="0" borderId="2" xfId="0" applyNumberFormat="1" applyFont="1" applyBorder="1" applyAlignment="1">
      <alignment horizontal="center" vertical="center" wrapText="1"/>
    </xf>
    <xf numFmtId="177" fontId="27" fillId="0" borderId="5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77" fontId="27" fillId="0" borderId="3" xfId="0" applyNumberFormat="1" applyFont="1" applyBorder="1" applyAlignment="1">
      <alignment horizontal="center" vertical="center" wrapText="1"/>
    </xf>
    <xf numFmtId="177" fontId="27" fillId="0" borderId="6" xfId="0" applyNumberFormat="1" applyFont="1" applyBorder="1" applyAlignment="1">
      <alignment horizontal="center" vertical="center" wrapText="1"/>
    </xf>
    <xf numFmtId="177" fontId="27" fillId="0" borderId="4" xfId="0" applyNumberFormat="1" applyFont="1" applyBorder="1" applyAlignment="1">
      <alignment horizontal="center" vertical="center" wrapText="1"/>
    </xf>
    <xf numFmtId="177" fontId="27" fillId="0" borderId="28" xfId="0" applyNumberFormat="1" applyFont="1" applyBorder="1" applyAlignment="1">
      <alignment horizontal="center" vertical="center" wrapText="1"/>
    </xf>
  </cellXfs>
  <cellStyles count="51">
    <cellStyle name="ハイパーリンク" xfId="50" builtinId="8"/>
    <cellStyle name="桁区切り 2" xfId="2"/>
    <cellStyle name="標準" xfId="0" builtinId="0"/>
    <cellStyle name="標準 2" xfId="1"/>
    <cellStyle name="標準 2 10" xfId="3"/>
    <cellStyle name="標準 2 11" xfId="4"/>
    <cellStyle name="標準 2 12" xfId="5"/>
    <cellStyle name="標準 2 2" xfId="6"/>
    <cellStyle name="標準 2 3" xfId="7"/>
    <cellStyle name="標準 2 4" xfId="8"/>
    <cellStyle name="標準 2 5" xfId="9"/>
    <cellStyle name="標準 2 6" xfId="10"/>
    <cellStyle name="標準 2 7" xfId="11"/>
    <cellStyle name="標準 2 8" xfId="12"/>
    <cellStyle name="標準 2 9" xfId="13"/>
    <cellStyle name="標準 3 10" xfId="14"/>
    <cellStyle name="標準 3 2" xfId="15"/>
    <cellStyle name="標準 3 3" xfId="16"/>
    <cellStyle name="標準 3 4" xfId="17"/>
    <cellStyle name="標準 3 5" xfId="18"/>
    <cellStyle name="標準 3 6" xfId="19"/>
    <cellStyle name="標準 3 7" xfId="20"/>
    <cellStyle name="標準 3 8" xfId="21"/>
    <cellStyle name="標準 3 9" xfId="22"/>
    <cellStyle name="標準 4 2" xfId="23"/>
    <cellStyle name="標準 4 3" xfId="24"/>
    <cellStyle name="標準 4 4" xfId="25"/>
    <cellStyle name="標準 4 5" xfId="26"/>
    <cellStyle name="標準 4 6" xfId="27"/>
    <cellStyle name="標準 4 7" xfId="28"/>
    <cellStyle name="標準 4 8" xfId="29"/>
    <cellStyle name="標準 4 9" xfId="30"/>
    <cellStyle name="標準 5 2" xfId="31"/>
    <cellStyle name="標準 5 3" xfId="32"/>
    <cellStyle name="標準 5 4" xfId="33"/>
    <cellStyle name="標準 5 5" xfId="34"/>
    <cellStyle name="標準 5 6" xfId="35"/>
    <cellStyle name="標準 5 7" xfId="36"/>
    <cellStyle name="標準 6" xfId="37"/>
    <cellStyle name="標準 6 2" xfId="38"/>
    <cellStyle name="標準 6 3" xfId="39"/>
    <cellStyle name="標準 6 4" xfId="40"/>
    <cellStyle name="標準 6 5" xfId="41"/>
    <cellStyle name="標準 6 6" xfId="42"/>
    <cellStyle name="標準 7 2" xfId="43"/>
    <cellStyle name="標準 7 3" xfId="44"/>
    <cellStyle name="標準 7 4" xfId="45"/>
    <cellStyle name="標準 7 5" xfId="46"/>
    <cellStyle name="標準 8 2" xfId="47"/>
    <cellStyle name="標準 8 3" xfId="48"/>
    <cellStyle name="標準 8 4" xfId="49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4" name="テーブル35" displayName="テーブル35" ref="A21:D113" totalsRowShown="0" headerRowDxfId="0">
  <tableColumns count="4">
    <tableColumn id="1" name="施設番号"/>
    <tableColumn id="2" name="大学名"/>
    <tableColumn id="3" name="病院名"/>
    <tableColumn id="4" name="備考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ketsu@med.u-toyama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2:D113"/>
  <sheetViews>
    <sheetView showGridLines="0" workbookViewId="0">
      <pane ySplit="21" topLeftCell="A22" activePane="bottomLeft" state="frozen"/>
      <selection pane="bottomLeft"/>
    </sheetView>
  </sheetViews>
  <sheetFormatPr defaultRowHeight="13.2" x14ac:dyDescent="0.2"/>
  <cols>
    <col min="1" max="1" width="14.77734375" bestFit="1" customWidth="1"/>
    <col min="2" max="2" width="31.77734375" bestFit="1" customWidth="1"/>
    <col min="3" max="3" width="37.21875" bestFit="1" customWidth="1"/>
    <col min="4" max="4" width="11" bestFit="1" customWidth="1"/>
  </cols>
  <sheetData>
    <row r="2" spans="1:1" s="74" customFormat="1" ht="14.4" x14ac:dyDescent="0.2">
      <c r="A2" s="73" t="s">
        <v>1601</v>
      </c>
    </row>
    <row r="3" spans="1:1" s="74" customFormat="1" ht="14.4" x14ac:dyDescent="0.2">
      <c r="A3" s="75"/>
    </row>
    <row r="4" spans="1:1" s="74" customFormat="1" ht="14.4" x14ac:dyDescent="0.2">
      <c r="A4" s="76" t="s">
        <v>1018</v>
      </c>
    </row>
    <row r="5" spans="1:1" s="74" customFormat="1" ht="14.4" x14ac:dyDescent="0.2">
      <c r="A5" s="76" t="s">
        <v>1544</v>
      </c>
    </row>
    <row r="6" spans="1:1" s="74" customFormat="1" ht="14.4" x14ac:dyDescent="0.2">
      <c r="A6" s="76" t="s">
        <v>1599</v>
      </c>
    </row>
    <row r="7" spans="1:1" s="74" customFormat="1" ht="14.4" x14ac:dyDescent="0.2">
      <c r="A7" s="75"/>
    </row>
    <row r="8" spans="1:1" s="74" customFormat="1" ht="14.4" x14ac:dyDescent="0.2">
      <c r="A8" s="82" t="s">
        <v>1019</v>
      </c>
    </row>
    <row r="9" spans="1:1" s="74" customFormat="1" ht="14.4" x14ac:dyDescent="0.2">
      <c r="A9" s="75"/>
    </row>
    <row r="10" spans="1:1" s="74" customFormat="1" ht="14.4" x14ac:dyDescent="0.2">
      <c r="A10" s="76" t="s">
        <v>1020</v>
      </c>
    </row>
    <row r="11" spans="1:1" s="81" customFormat="1" ht="14.4" x14ac:dyDescent="0.2">
      <c r="A11" s="80" t="s">
        <v>1581</v>
      </c>
    </row>
    <row r="12" spans="1:1" s="74" customFormat="1" ht="14.4" x14ac:dyDescent="0.2">
      <c r="A12" s="76" t="s">
        <v>1025</v>
      </c>
    </row>
    <row r="13" spans="1:1" s="74" customFormat="1" ht="14.4" x14ac:dyDescent="0.2">
      <c r="A13" s="76" t="s">
        <v>1027</v>
      </c>
    </row>
    <row r="14" spans="1:1" s="74" customFormat="1" ht="14.4" x14ac:dyDescent="0.2">
      <c r="A14" s="76" t="s">
        <v>1026</v>
      </c>
    </row>
    <row r="15" spans="1:1" s="74" customFormat="1" ht="14.4" x14ac:dyDescent="0.2">
      <c r="A15" s="76" t="s">
        <v>1028</v>
      </c>
    </row>
    <row r="16" spans="1:1" s="74" customFormat="1" ht="14.4" x14ac:dyDescent="0.2">
      <c r="A16" s="75"/>
    </row>
    <row r="17" spans="1:4" s="74" customFormat="1" ht="14.4" x14ac:dyDescent="0.2">
      <c r="A17" s="76" t="s">
        <v>1603</v>
      </c>
    </row>
    <row r="18" spans="1:4" s="74" customFormat="1" ht="14.4" x14ac:dyDescent="0.2">
      <c r="A18" s="76"/>
    </row>
    <row r="19" spans="1:4" ht="13.5" customHeight="1" x14ac:dyDescent="0.2">
      <c r="A19" s="76" t="s">
        <v>1595</v>
      </c>
      <c r="B19" s="146" t="s">
        <v>1594</v>
      </c>
      <c r="C19" t="s">
        <v>1602</v>
      </c>
    </row>
    <row r="21" spans="1:4" x14ac:dyDescent="0.2">
      <c r="A21" s="1" t="s">
        <v>1281</v>
      </c>
      <c r="B21" s="1" t="s">
        <v>273</v>
      </c>
      <c r="C21" s="1" t="s">
        <v>274</v>
      </c>
      <c r="D21" s="1" t="s">
        <v>1023</v>
      </c>
    </row>
    <row r="23" spans="1:4" x14ac:dyDescent="0.2">
      <c r="A23" s="1">
        <v>1</v>
      </c>
      <c r="B23" t="s">
        <v>281</v>
      </c>
      <c r="C23" t="s">
        <v>1580</v>
      </c>
    </row>
    <row r="24" spans="1:4" x14ac:dyDescent="0.2">
      <c r="A24" s="1">
        <v>2</v>
      </c>
      <c r="B24" t="s">
        <v>303</v>
      </c>
      <c r="C24" t="s">
        <v>304</v>
      </c>
    </row>
    <row r="25" spans="1:4" x14ac:dyDescent="0.2">
      <c r="A25" s="1">
        <v>3</v>
      </c>
      <c r="B25" t="s">
        <v>316</v>
      </c>
      <c r="C25" t="s">
        <v>1036</v>
      </c>
    </row>
    <row r="26" spans="1:4" x14ac:dyDescent="0.2">
      <c r="A26" s="1">
        <v>4</v>
      </c>
      <c r="B26" t="s">
        <v>329</v>
      </c>
      <c r="C26" t="s">
        <v>330</v>
      </c>
    </row>
    <row r="27" spans="1:4" x14ac:dyDescent="0.2">
      <c r="A27" s="1">
        <v>5</v>
      </c>
      <c r="B27" t="s">
        <v>1596</v>
      </c>
      <c r="C27" t="s">
        <v>1037</v>
      </c>
    </row>
    <row r="28" spans="1:4" x14ac:dyDescent="0.2">
      <c r="A28" s="1">
        <v>6</v>
      </c>
      <c r="B28" t="s">
        <v>346</v>
      </c>
      <c r="C28" t="s">
        <v>1038</v>
      </c>
    </row>
    <row r="29" spans="1:4" x14ac:dyDescent="0.2">
      <c r="A29" s="1">
        <v>7</v>
      </c>
      <c r="B29" t="s">
        <v>359</v>
      </c>
      <c r="C29" t="s">
        <v>360</v>
      </c>
    </row>
    <row r="30" spans="1:4" x14ac:dyDescent="0.2">
      <c r="A30" s="1">
        <v>8</v>
      </c>
      <c r="B30" t="s">
        <v>368</v>
      </c>
      <c r="C30" t="s">
        <v>369</v>
      </c>
    </row>
    <row r="31" spans="1:4" x14ac:dyDescent="0.2">
      <c r="A31" s="1">
        <v>9</v>
      </c>
      <c r="B31" t="s">
        <v>1583</v>
      </c>
      <c r="C31" t="s">
        <v>1039</v>
      </c>
    </row>
    <row r="32" spans="1:4" x14ac:dyDescent="0.2">
      <c r="A32" s="1">
        <v>10</v>
      </c>
      <c r="B32" t="s">
        <v>386</v>
      </c>
      <c r="C32" t="s">
        <v>387</v>
      </c>
    </row>
    <row r="33" spans="1:4" x14ac:dyDescent="0.2">
      <c r="A33" s="1">
        <v>11</v>
      </c>
      <c r="B33" t="s">
        <v>386</v>
      </c>
      <c r="C33" t="s">
        <v>394</v>
      </c>
      <c r="D33" s="37"/>
    </row>
    <row r="34" spans="1:4" x14ac:dyDescent="0.2">
      <c r="A34" s="1">
        <v>12</v>
      </c>
      <c r="B34" t="s">
        <v>399</v>
      </c>
      <c r="C34" t="s">
        <v>400</v>
      </c>
    </row>
    <row r="35" spans="1:4" x14ac:dyDescent="0.2">
      <c r="A35" s="1">
        <v>13</v>
      </c>
      <c r="B35" t="s">
        <v>407</v>
      </c>
      <c r="C35" t="s">
        <v>408</v>
      </c>
    </row>
    <row r="36" spans="1:4" x14ac:dyDescent="0.2">
      <c r="A36" s="1">
        <v>14</v>
      </c>
      <c r="B36" t="s">
        <v>415</v>
      </c>
      <c r="C36" t="s">
        <v>416</v>
      </c>
    </row>
    <row r="37" spans="1:4" x14ac:dyDescent="0.2">
      <c r="A37" s="1">
        <v>15</v>
      </c>
      <c r="B37" t="s">
        <v>422</v>
      </c>
      <c r="C37" t="s">
        <v>423</v>
      </c>
    </row>
    <row r="38" spans="1:4" x14ac:dyDescent="0.2">
      <c r="A38" s="1">
        <v>16</v>
      </c>
      <c r="B38" t="s">
        <v>428</v>
      </c>
      <c r="C38" t="s">
        <v>429</v>
      </c>
    </row>
    <row r="39" spans="1:4" x14ac:dyDescent="0.2">
      <c r="A39" s="1">
        <v>17</v>
      </c>
      <c r="B39" t="s">
        <v>435</v>
      </c>
      <c r="C39" t="s">
        <v>436</v>
      </c>
    </row>
    <row r="40" spans="1:4" x14ac:dyDescent="0.2">
      <c r="A40" s="1">
        <v>18</v>
      </c>
      <c r="B40" t="s">
        <v>444</v>
      </c>
      <c r="C40" t="s">
        <v>445</v>
      </c>
    </row>
    <row r="41" spans="1:4" x14ac:dyDescent="0.2">
      <c r="A41" s="1">
        <v>19</v>
      </c>
      <c r="B41" t="s">
        <v>450</v>
      </c>
      <c r="C41" t="s">
        <v>451</v>
      </c>
    </row>
    <row r="42" spans="1:4" x14ac:dyDescent="0.2">
      <c r="A42" s="1">
        <v>20</v>
      </c>
      <c r="B42" t="s">
        <v>463</v>
      </c>
      <c r="C42" t="s">
        <v>464</v>
      </c>
    </row>
    <row r="43" spans="1:4" x14ac:dyDescent="0.2">
      <c r="A43" s="1">
        <v>21</v>
      </c>
      <c r="B43" t="s">
        <v>473</v>
      </c>
      <c r="C43" t="s">
        <v>474</v>
      </c>
    </row>
    <row r="44" spans="1:4" x14ac:dyDescent="0.2">
      <c r="A44" s="1">
        <v>22</v>
      </c>
      <c r="B44" t="s">
        <v>483</v>
      </c>
      <c r="C44" t="s">
        <v>484</v>
      </c>
    </row>
    <row r="45" spans="1:4" x14ac:dyDescent="0.2">
      <c r="A45" s="1">
        <v>23</v>
      </c>
      <c r="B45" t="s">
        <v>489</v>
      </c>
      <c r="C45" t="s">
        <v>490</v>
      </c>
    </row>
    <row r="46" spans="1:4" x14ac:dyDescent="0.2">
      <c r="A46" s="1">
        <v>24</v>
      </c>
      <c r="B46" t="s">
        <v>499</v>
      </c>
      <c r="C46" t="s">
        <v>500</v>
      </c>
    </row>
    <row r="47" spans="1:4" x14ac:dyDescent="0.2">
      <c r="A47" s="1">
        <v>25</v>
      </c>
      <c r="B47" t="s">
        <v>507</v>
      </c>
      <c r="C47" t="s">
        <v>508</v>
      </c>
    </row>
    <row r="48" spans="1:4" x14ac:dyDescent="0.2">
      <c r="A48" s="1">
        <v>26</v>
      </c>
      <c r="B48" t="s">
        <v>515</v>
      </c>
      <c r="C48" t="s">
        <v>516</v>
      </c>
    </row>
    <row r="49" spans="1:3" x14ac:dyDescent="0.2">
      <c r="A49" s="1">
        <v>27</v>
      </c>
      <c r="B49" t="s">
        <v>520</v>
      </c>
      <c r="C49" t="s">
        <v>521</v>
      </c>
    </row>
    <row r="50" spans="1:3" x14ac:dyDescent="0.2">
      <c r="A50" s="1">
        <v>28</v>
      </c>
      <c r="B50" t="s">
        <v>527</v>
      </c>
      <c r="C50" t="s">
        <v>528</v>
      </c>
    </row>
    <row r="51" spans="1:3" x14ac:dyDescent="0.2">
      <c r="A51" s="1">
        <v>29</v>
      </c>
      <c r="B51" t="s">
        <v>542</v>
      </c>
      <c r="C51" t="s">
        <v>543</v>
      </c>
    </row>
    <row r="52" spans="1:3" x14ac:dyDescent="0.2">
      <c r="A52" s="1">
        <v>30</v>
      </c>
      <c r="B52" t="s">
        <v>1040</v>
      </c>
      <c r="C52" t="s">
        <v>552</v>
      </c>
    </row>
    <row r="53" spans="1:3" x14ac:dyDescent="0.2">
      <c r="A53" s="1">
        <v>31</v>
      </c>
      <c r="B53" t="s">
        <v>559</v>
      </c>
      <c r="C53" t="s">
        <v>560</v>
      </c>
    </row>
    <row r="54" spans="1:3" x14ac:dyDescent="0.2">
      <c r="A54" s="1">
        <v>32</v>
      </c>
      <c r="B54" t="s">
        <v>565</v>
      </c>
      <c r="C54" t="s">
        <v>1041</v>
      </c>
    </row>
    <row r="55" spans="1:3" x14ac:dyDescent="0.2">
      <c r="A55" s="1">
        <v>33</v>
      </c>
      <c r="B55" t="s">
        <v>574</v>
      </c>
      <c r="C55" t="s">
        <v>575</v>
      </c>
    </row>
    <row r="56" spans="1:3" x14ac:dyDescent="0.2">
      <c r="A56" s="1">
        <v>34</v>
      </c>
      <c r="B56" t="s">
        <v>583</v>
      </c>
      <c r="C56" t="s">
        <v>584</v>
      </c>
    </row>
    <row r="57" spans="1:3" x14ac:dyDescent="0.2">
      <c r="A57" s="1">
        <v>35</v>
      </c>
      <c r="B57" t="s">
        <v>590</v>
      </c>
      <c r="C57" t="s">
        <v>1042</v>
      </c>
    </row>
    <row r="58" spans="1:3" x14ac:dyDescent="0.2">
      <c r="A58" s="1">
        <v>36</v>
      </c>
      <c r="B58" t="s">
        <v>597</v>
      </c>
      <c r="C58" t="s">
        <v>1043</v>
      </c>
    </row>
    <row r="59" spans="1:3" x14ac:dyDescent="0.2">
      <c r="A59" s="1">
        <v>37</v>
      </c>
      <c r="B59" t="s">
        <v>606</v>
      </c>
      <c r="C59" t="s">
        <v>607</v>
      </c>
    </row>
    <row r="60" spans="1:3" x14ac:dyDescent="0.2">
      <c r="A60" s="1">
        <v>38</v>
      </c>
      <c r="B60" t="s">
        <v>613</v>
      </c>
      <c r="C60" t="s">
        <v>1044</v>
      </c>
    </row>
    <row r="61" spans="1:3" x14ac:dyDescent="0.2">
      <c r="A61" s="1">
        <v>39</v>
      </c>
      <c r="B61" t="s">
        <v>620</v>
      </c>
      <c r="C61" t="s">
        <v>621</v>
      </c>
    </row>
    <row r="62" spans="1:3" x14ac:dyDescent="0.2">
      <c r="A62" s="1">
        <v>40</v>
      </c>
      <c r="B62" t="s">
        <v>630</v>
      </c>
      <c r="C62" t="s">
        <v>631</v>
      </c>
    </row>
    <row r="63" spans="1:3" x14ac:dyDescent="0.2">
      <c r="A63" s="1">
        <v>41</v>
      </c>
      <c r="B63" t="s">
        <v>641</v>
      </c>
      <c r="C63" t="s">
        <v>1045</v>
      </c>
    </row>
    <row r="64" spans="1:3" x14ac:dyDescent="0.2">
      <c r="A64" s="1">
        <v>42</v>
      </c>
      <c r="B64" t="s">
        <v>648</v>
      </c>
      <c r="C64" t="s">
        <v>649</v>
      </c>
    </row>
    <row r="65" spans="1:3" x14ac:dyDescent="0.2">
      <c r="A65" s="1">
        <v>43</v>
      </c>
      <c r="B65" t="s">
        <v>657</v>
      </c>
      <c r="C65" t="s">
        <v>658</v>
      </c>
    </row>
    <row r="66" spans="1:3" x14ac:dyDescent="0.2">
      <c r="A66" s="1">
        <v>44</v>
      </c>
      <c r="B66" t="s">
        <v>664</v>
      </c>
      <c r="C66" t="s">
        <v>665</v>
      </c>
    </row>
    <row r="67" spans="1:3" x14ac:dyDescent="0.2">
      <c r="A67" s="1">
        <v>45</v>
      </c>
      <c r="B67" t="s">
        <v>676</v>
      </c>
      <c r="C67" t="s">
        <v>677</v>
      </c>
    </row>
    <row r="68" spans="1:3" x14ac:dyDescent="0.2">
      <c r="A68" s="1">
        <v>46</v>
      </c>
      <c r="B68" t="s">
        <v>683</v>
      </c>
      <c r="C68" t="s">
        <v>684</v>
      </c>
    </row>
    <row r="69" spans="1:3" x14ac:dyDescent="0.2">
      <c r="A69" s="1">
        <v>47</v>
      </c>
      <c r="B69" t="s">
        <v>692</v>
      </c>
      <c r="C69" t="s">
        <v>693</v>
      </c>
    </row>
    <row r="70" spans="1:3" x14ac:dyDescent="0.2">
      <c r="A70" s="1">
        <v>48</v>
      </c>
      <c r="B70" t="s">
        <v>702</v>
      </c>
      <c r="C70" t="s">
        <v>703</v>
      </c>
    </row>
    <row r="71" spans="1:3" x14ac:dyDescent="0.2">
      <c r="A71" s="1">
        <v>49</v>
      </c>
      <c r="B71" t="s">
        <v>709</v>
      </c>
      <c r="C71" t="s">
        <v>710</v>
      </c>
    </row>
    <row r="72" spans="1:3" x14ac:dyDescent="0.2">
      <c r="A72" s="1">
        <v>50</v>
      </c>
      <c r="B72" t="s">
        <v>1586</v>
      </c>
      <c r="C72" t="s">
        <v>719</v>
      </c>
    </row>
    <row r="73" spans="1:3" x14ac:dyDescent="0.2">
      <c r="A73" s="1">
        <v>51</v>
      </c>
      <c r="B73" t="s">
        <v>725</v>
      </c>
      <c r="C73" t="s">
        <v>1046</v>
      </c>
    </row>
    <row r="74" spans="1:3" x14ac:dyDescent="0.2">
      <c r="A74" s="1">
        <v>52</v>
      </c>
      <c r="B74" t="s">
        <v>1597</v>
      </c>
      <c r="C74" t="s">
        <v>728</v>
      </c>
    </row>
    <row r="75" spans="1:3" x14ac:dyDescent="0.2">
      <c r="A75" s="1">
        <v>53</v>
      </c>
      <c r="B75" t="s">
        <v>735</v>
      </c>
      <c r="C75" t="s">
        <v>736</v>
      </c>
    </row>
    <row r="76" spans="1:3" x14ac:dyDescent="0.2">
      <c r="A76" s="1">
        <v>54</v>
      </c>
      <c r="B76" t="s">
        <v>746</v>
      </c>
      <c r="C76" t="s">
        <v>747</v>
      </c>
    </row>
    <row r="77" spans="1:3" x14ac:dyDescent="0.2">
      <c r="A77" s="1">
        <v>55</v>
      </c>
      <c r="B77" t="s">
        <v>746</v>
      </c>
      <c r="C77" t="s">
        <v>758</v>
      </c>
    </row>
    <row r="78" spans="1:3" x14ac:dyDescent="0.2">
      <c r="A78" s="1">
        <v>56</v>
      </c>
      <c r="B78" t="s">
        <v>767</v>
      </c>
      <c r="C78" t="s">
        <v>768</v>
      </c>
    </row>
    <row r="79" spans="1:3" x14ac:dyDescent="0.2">
      <c r="A79" s="1">
        <v>57</v>
      </c>
      <c r="B79" t="s">
        <v>776</v>
      </c>
      <c r="C79" t="s">
        <v>777</v>
      </c>
    </row>
    <row r="80" spans="1:3" x14ac:dyDescent="0.2">
      <c r="A80" s="1">
        <v>58</v>
      </c>
      <c r="B80" t="s">
        <v>776</v>
      </c>
      <c r="C80" t="s">
        <v>781</v>
      </c>
    </row>
    <row r="81" spans="1:4" x14ac:dyDescent="0.2">
      <c r="A81" s="1">
        <v>59</v>
      </c>
      <c r="B81" t="s">
        <v>776</v>
      </c>
      <c r="C81" t="s">
        <v>788</v>
      </c>
    </row>
    <row r="82" spans="1:4" x14ac:dyDescent="0.2">
      <c r="A82" s="1">
        <v>60</v>
      </c>
      <c r="B82" t="s">
        <v>794</v>
      </c>
      <c r="C82" t="s">
        <v>795</v>
      </c>
    </row>
    <row r="83" spans="1:4" x14ac:dyDescent="0.2">
      <c r="A83" s="1">
        <v>61</v>
      </c>
      <c r="B83" t="s">
        <v>801</v>
      </c>
      <c r="C83" t="s">
        <v>802</v>
      </c>
    </row>
    <row r="84" spans="1:4" x14ac:dyDescent="0.2">
      <c r="A84" s="1">
        <v>62</v>
      </c>
      <c r="B84" t="s">
        <v>1047</v>
      </c>
      <c r="C84" t="s">
        <v>1048</v>
      </c>
      <c r="D84" s="37"/>
    </row>
    <row r="85" spans="1:4" x14ac:dyDescent="0.2">
      <c r="A85" s="1">
        <v>63</v>
      </c>
      <c r="B85" t="s">
        <v>810</v>
      </c>
      <c r="C85" t="s">
        <v>811</v>
      </c>
    </row>
    <row r="86" spans="1:4" x14ac:dyDescent="0.2">
      <c r="A86" s="1">
        <v>64</v>
      </c>
      <c r="B86" t="s">
        <v>821</v>
      </c>
      <c r="C86" t="s">
        <v>822</v>
      </c>
    </row>
    <row r="87" spans="1:4" x14ac:dyDescent="0.2">
      <c r="A87" s="1">
        <v>65</v>
      </c>
      <c r="B87" t="s">
        <v>821</v>
      </c>
      <c r="C87" t="s">
        <v>1049</v>
      </c>
    </row>
    <row r="88" spans="1:4" x14ac:dyDescent="0.2">
      <c r="A88" s="1">
        <v>66</v>
      </c>
      <c r="B88" t="s">
        <v>832</v>
      </c>
      <c r="C88" t="s">
        <v>833</v>
      </c>
    </row>
    <row r="89" spans="1:4" x14ac:dyDescent="0.2">
      <c r="A89" s="1">
        <v>67</v>
      </c>
      <c r="B89" t="s">
        <v>832</v>
      </c>
      <c r="C89" t="s">
        <v>842</v>
      </c>
    </row>
    <row r="90" spans="1:4" x14ac:dyDescent="0.2">
      <c r="A90" s="1">
        <v>68</v>
      </c>
      <c r="B90" t="s">
        <v>851</v>
      </c>
      <c r="C90" t="s">
        <v>852</v>
      </c>
    </row>
    <row r="91" spans="1:4" x14ac:dyDescent="0.2">
      <c r="A91" s="1">
        <v>69</v>
      </c>
      <c r="B91" t="s">
        <v>857</v>
      </c>
      <c r="C91" t="s">
        <v>1050</v>
      </c>
    </row>
    <row r="92" spans="1:4" x14ac:dyDescent="0.2">
      <c r="A92" s="1">
        <v>70</v>
      </c>
      <c r="B92" t="s">
        <v>857</v>
      </c>
      <c r="C92" t="s">
        <v>1051</v>
      </c>
    </row>
    <row r="93" spans="1:4" x14ac:dyDescent="0.2">
      <c r="A93" s="1">
        <v>71</v>
      </c>
      <c r="B93" t="s">
        <v>869</v>
      </c>
      <c r="C93" t="s">
        <v>870</v>
      </c>
    </row>
    <row r="94" spans="1:4" x14ac:dyDescent="0.2">
      <c r="A94" s="83">
        <v>72</v>
      </c>
      <c r="B94" s="4" t="s">
        <v>877</v>
      </c>
      <c r="C94" s="77" t="s">
        <v>878</v>
      </c>
      <c r="D94" s="77"/>
    </row>
    <row r="95" spans="1:4" x14ac:dyDescent="0.2">
      <c r="A95" s="84">
        <v>73</v>
      </c>
      <c r="B95" t="s">
        <v>877</v>
      </c>
      <c r="C95" t="s">
        <v>1033</v>
      </c>
      <c r="D95" s="37"/>
    </row>
    <row r="96" spans="1:4" x14ac:dyDescent="0.2">
      <c r="A96" s="1">
        <v>74</v>
      </c>
      <c r="B96" t="s">
        <v>886</v>
      </c>
      <c r="C96" t="s">
        <v>887</v>
      </c>
    </row>
    <row r="97" spans="1:4" x14ac:dyDescent="0.2">
      <c r="A97" s="1">
        <v>75</v>
      </c>
      <c r="B97" t="s">
        <v>886</v>
      </c>
      <c r="C97" t="s">
        <v>893</v>
      </c>
    </row>
    <row r="98" spans="1:4" x14ac:dyDescent="0.2">
      <c r="A98" s="1">
        <v>76</v>
      </c>
      <c r="B98" t="s">
        <v>857</v>
      </c>
      <c r="C98" t="s">
        <v>1052</v>
      </c>
    </row>
    <row r="99" spans="1:4" x14ac:dyDescent="0.2">
      <c r="A99" s="1">
        <v>77</v>
      </c>
      <c r="B99" t="s">
        <v>899</v>
      </c>
      <c r="C99" t="s">
        <v>900</v>
      </c>
    </row>
    <row r="100" spans="1:4" x14ac:dyDescent="0.2">
      <c r="A100" s="1">
        <v>78</v>
      </c>
      <c r="B100" t="s">
        <v>906</v>
      </c>
      <c r="C100" t="s">
        <v>907</v>
      </c>
    </row>
    <row r="101" spans="1:4" x14ac:dyDescent="0.2">
      <c r="A101" s="1">
        <v>79</v>
      </c>
      <c r="B101" t="s">
        <v>914</v>
      </c>
      <c r="C101" t="s">
        <v>915</v>
      </c>
    </row>
    <row r="102" spans="1:4" x14ac:dyDescent="0.2">
      <c r="A102" s="1">
        <v>80</v>
      </c>
      <c r="B102" t="s">
        <v>922</v>
      </c>
      <c r="C102" t="s">
        <v>923</v>
      </c>
    </row>
    <row r="103" spans="1:4" x14ac:dyDescent="0.2">
      <c r="A103" s="1">
        <v>81</v>
      </c>
      <c r="B103" t="s">
        <v>930</v>
      </c>
      <c r="C103" t="s">
        <v>931</v>
      </c>
    </row>
    <row r="104" spans="1:4" x14ac:dyDescent="0.2">
      <c r="A104" s="1">
        <v>82</v>
      </c>
      <c r="B104" t="s">
        <v>938</v>
      </c>
      <c r="C104" t="s">
        <v>939</v>
      </c>
    </row>
    <row r="105" spans="1:4" x14ac:dyDescent="0.2">
      <c r="A105" s="84">
        <v>83</v>
      </c>
      <c r="B105" t="s">
        <v>944</v>
      </c>
      <c r="C105" t="s">
        <v>1029</v>
      </c>
      <c r="D105" s="37"/>
    </row>
    <row r="106" spans="1:4" x14ac:dyDescent="0.2">
      <c r="A106" s="1">
        <v>84</v>
      </c>
      <c r="B106" t="s">
        <v>944</v>
      </c>
      <c r="C106" t="s">
        <v>1598</v>
      </c>
    </row>
    <row r="107" spans="1:4" x14ac:dyDescent="0.2">
      <c r="A107" s="1">
        <v>85</v>
      </c>
      <c r="B107" t="s">
        <v>953</v>
      </c>
      <c r="C107" t="s">
        <v>1584</v>
      </c>
    </row>
    <row r="108" spans="1:4" x14ac:dyDescent="0.2">
      <c r="A108" s="1">
        <v>86</v>
      </c>
      <c r="B108" t="s">
        <v>960</v>
      </c>
      <c r="C108" t="s">
        <v>961</v>
      </c>
    </row>
    <row r="109" spans="1:4" x14ac:dyDescent="0.2">
      <c r="A109" s="1">
        <v>87</v>
      </c>
      <c r="B109" t="s">
        <v>966</v>
      </c>
      <c r="C109" t="s">
        <v>967</v>
      </c>
    </row>
    <row r="110" spans="1:4" x14ac:dyDescent="0.2">
      <c r="A110" s="1">
        <v>88</v>
      </c>
      <c r="B110" t="s">
        <v>977</v>
      </c>
      <c r="C110" t="s">
        <v>978</v>
      </c>
    </row>
    <row r="111" spans="1:4" x14ac:dyDescent="0.2">
      <c r="A111" s="1">
        <v>89</v>
      </c>
      <c r="B111" t="s">
        <v>988</v>
      </c>
      <c r="C111" t="s">
        <v>989</v>
      </c>
    </row>
    <row r="112" spans="1:4" x14ac:dyDescent="0.2">
      <c r="A112" s="1">
        <v>90</v>
      </c>
      <c r="B112" t="s">
        <v>996</v>
      </c>
      <c r="C112" t="s">
        <v>997</v>
      </c>
    </row>
    <row r="113" spans="1:3" x14ac:dyDescent="0.2">
      <c r="A113" s="1">
        <v>91</v>
      </c>
      <c r="B113" t="s">
        <v>1283</v>
      </c>
      <c r="C113" t="s">
        <v>1285</v>
      </c>
    </row>
  </sheetData>
  <sheetProtection password="FE8F" sheet="1" objects="1" scenarios="1"/>
  <phoneticPr fontId="1"/>
  <hyperlinks>
    <hyperlink ref="B19" r:id="rId1" display="mailto:yuketsu@med.u-toyama.ac.jp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2:J321"/>
  <sheetViews>
    <sheetView showGridLines="0" tabSelected="1" view="pageBreakPreview" topLeftCell="A253" zoomScaleNormal="100" zoomScaleSheetLayoutView="100" workbookViewId="0">
      <selection activeCell="C6" sqref="C6"/>
    </sheetView>
  </sheetViews>
  <sheetFormatPr defaultRowHeight="13.2" x14ac:dyDescent="0.2"/>
  <cols>
    <col min="1" max="1" width="3.6640625" style="4" customWidth="1"/>
    <col min="2" max="2" width="37" style="4" bestFit="1" customWidth="1"/>
    <col min="3" max="3" width="23.88671875" style="4" bestFit="1" customWidth="1"/>
    <col min="4" max="4" width="25.44140625" style="4" bestFit="1" customWidth="1"/>
    <col min="5" max="5" width="16.44140625" bestFit="1" customWidth="1"/>
    <col min="6" max="11" width="0" hidden="1" customWidth="1"/>
  </cols>
  <sheetData>
    <row r="2" spans="1:4" ht="21" x14ac:dyDescent="0.2">
      <c r="A2" s="148" t="s">
        <v>1574</v>
      </c>
      <c r="B2" s="148"/>
      <c r="C2" s="148"/>
      <c r="D2" s="148"/>
    </row>
    <row r="4" spans="1:4" x14ac:dyDescent="0.2">
      <c r="C4" s="38" t="s">
        <v>1024</v>
      </c>
    </row>
    <row r="5" spans="1:4" ht="13.8" thickBot="1" x14ac:dyDescent="0.25">
      <c r="C5" s="38" t="s">
        <v>1017</v>
      </c>
    </row>
    <row r="6" spans="1:4" ht="13.8" thickBot="1" x14ac:dyDescent="0.25">
      <c r="B6" s="36" t="s">
        <v>1281</v>
      </c>
      <c r="C6" s="39"/>
    </row>
    <row r="8" spans="1:4" x14ac:dyDescent="0.2">
      <c r="B8" s="5" t="s">
        <v>25</v>
      </c>
    </row>
    <row r="9" spans="1:4" x14ac:dyDescent="0.2">
      <c r="B9" s="6" t="s">
        <v>219</v>
      </c>
      <c r="C9" s="7"/>
      <c r="D9" s="8" t="s">
        <v>1545</v>
      </c>
    </row>
    <row r="10" spans="1:4" x14ac:dyDescent="0.2">
      <c r="B10" s="9" t="s">
        <v>36</v>
      </c>
      <c r="C10" s="149" t="str">
        <f>IF($C$6="","",VLOOKUP($C$6,前年度実績参照!$A$5:$IY$95,2,FALSE))</f>
        <v/>
      </c>
      <c r="D10" s="150"/>
    </row>
    <row r="11" spans="1:4" x14ac:dyDescent="0.2">
      <c r="B11" s="10" t="s">
        <v>37</v>
      </c>
      <c r="C11" s="151" t="str">
        <f>IF($C$6="","",VLOOKUP($C$6,前年度実績参照!$A$5:$IY$95,3,FALSE))</f>
        <v/>
      </c>
      <c r="D11" s="152"/>
    </row>
    <row r="12" spans="1:4" x14ac:dyDescent="0.2">
      <c r="B12" s="10" t="s">
        <v>38</v>
      </c>
      <c r="C12" s="40" t="str">
        <f>IF($C$6="","",VLOOKUP($C$6,前年度実績参照!$A$5:$IY$95,4,FALSE))</f>
        <v/>
      </c>
      <c r="D12" s="11"/>
    </row>
    <row r="13" spans="1:4" x14ac:dyDescent="0.2">
      <c r="B13" s="10" t="s">
        <v>39</v>
      </c>
      <c r="C13" s="40" t="str">
        <f>IF($C$6="","",VLOOKUP($C$6,前年度実績参照!$A$5:$IY$95,5,FALSE))</f>
        <v/>
      </c>
      <c r="D13" s="11"/>
    </row>
    <row r="14" spans="1:4" ht="15.6" x14ac:dyDescent="0.2">
      <c r="B14" s="10" t="s">
        <v>1005</v>
      </c>
      <c r="C14" s="40" t="str">
        <f>IF($C$6="","",VLOOKUP($C$6,前年度実績参照!$A$5:$IY$95,6,FALSE))</f>
        <v/>
      </c>
      <c r="D14" s="11"/>
    </row>
    <row r="15" spans="1:4" x14ac:dyDescent="0.2">
      <c r="B15" s="10" t="s">
        <v>41</v>
      </c>
      <c r="C15" s="41" t="str">
        <f>IF($C$6="","",VLOOKUP($C$6,前年度実績参照!$A$5:$IY$95,7,FALSE))</f>
        <v/>
      </c>
      <c r="D15" s="11"/>
    </row>
    <row r="16" spans="1:4" x14ac:dyDescent="0.2">
      <c r="B16" s="10" t="s">
        <v>40</v>
      </c>
      <c r="C16" s="155" t="str">
        <f>IF($C$6="","",VLOOKUP($C$6,前年度実績参照!$A$5:$IY$95,8,FALSE))</f>
        <v/>
      </c>
      <c r="D16" s="156"/>
    </row>
    <row r="17" spans="2:7" x14ac:dyDescent="0.2">
      <c r="B17" s="10" t="s">
        <v>271</v>
      </c>
      <c r="C17" s="42" t="str">
        <f>IF($C$6="","",VLOOKUP($C$6,前年度実績参照!$A$5:$IY$95,9,FALSE))</f>
        <v/>
      </c>
      <c r="D17" s="11"/>
    </row>
    <row r="18" spans="2:7" x14ac:dyDescent="0.2">
      <c r="B18" s="10" t="s">
        <v>43</v>
      </c>
      <c r="C18" s="40" t="str">
        <f>IF($C$6="","",VLOOKUP($C$6,前年度実績参照!$A$5:$IY$95,10,FALSE))</f>
        <v/>
      </c>
      <c r="D18" s="11"/>
    </row>
    <row r="19" spans="2:7" x14ac:dyDescent="0.2">
      <c r="B19" s="10" t="s">
        <v>44</v>
      </c>
      <c r="C19" s="147" t="str">
        <f>IF($C$6="","",VLOOKUP($C$6,前年度実績参照!$A$5:$IY$95,11,FALSE))</f>
        <v/>
      </c>
      <c r="D19" s="11"/>
    </row>
    <row r="20" spans="2:7" x14ac:dyDescent="0.2">
      <c r="B20" s="12" t="s">
        <v>45</v>
      </c>
      <c r="C20" s="160" t="str">
        <f>IF($C$6="","",VLOOKUP($C$6,前年度実績参照!$A$5:$IY$95,12,FALSE))</f>
        <v/>
      </c>
      <c r="D20" s="161"/>
    </row>
    <row r="22" spans="2:7" x14ac:dyDescent="0.2">
      <c r="B22" s="5" t="s">
        <v>26</v>
      </c>
    </row>
    <row r="23" spans="2:7" x14ac:dyDescent="0.2">
      <c r="B23" s="6" t="s">
        <v>215</v>
      </c>
      <c r="C23" s="13"/>
      <c r="D23" s="8" t="s">
        <v>1545</v>
      </c>
    </row>
    <row r="24" spans="2:7" x14ac:dyDescent="0.2">
      <c r="B24" s="10" t="s">
        <v>46</v>
      </c>
      <c r="C24" s="44" t="str">
        <f>IF($C$6="","",VLOOKUP($C$6,前年度実績参照!$A$5:$IY$95,13,FALSE))</f>
        <v/>
      </c>
      <c r="D24" s="14"/>
    </row>
    <row r="25" spans="2:7" x14ac:dyDescent="0.2">
      <c r="B25" s="10" t="s">
        <v>47</v>
      </c>
      <c r="C25" s="45" t="str">
        <f>IF($C$6="","",VLOOKUP($C$6,前年度実績参照!$A$5:$IY$95,14,FALSE))</f>
        <v/>
      </c>
      <c r="D25" s="14"/>
    </row>
    <row r="26" spans="2:7" x14ac:dyDescent="0.2">
      <c r="B26" s="10" t="s">
        <v>48</v>
      </c>
      <c r="C26" s="45" t="str">
        <f>IF($C$6="","",VLOOKUP($C$6,前年度実績参照!$A$5:$IY$95,15,FALSE))</f>
        <v/>
      </c>
      <c r="D26" s="14" t="s">
        <v>262</v>
      </c>
      <c r="F26" t="s">
        <v>260</v>
      </c>
      <c r="G26" t="s">
        <v>261</v>
      </c>
    </row>
    <row r="27" spans="2:7" x14ac:dyDescent="0.2">
      <c r="B27" s="10" t="s">
        <v>49</v>
      </c>
      <c r="C27" s="46"/>
      <c r="D27" s="14"/>
    </row>
    <row r="28" spans="2:7" x14ac:dyDescent="0.2">
      <c r="B28" s="10" t="s">
        <v>47</v>
      </c>
      <c r="C28" s="46"/>
      <c r="D28" s="14"/>
    </row>
    <row r="29" spans="2:7" x14ac:dyDescent="0.2">
      <c r="B29" s="10" t="s">
        <v>48</v>
      </c>
      <c r="C29" s="45"/>
      <c r="D29" s="14" t="s">
        <v>262</v>
      </c>
    </row>
    <row r="30" spans="2:7" x14ac:dyDescent="0.2">
      <c r="B30" s="10" t="s">
        <v>49</v>
      </c>
      <c r="C30" s="45"/>
      <c r="D30" s="14"/>
    </row>
    <row r="31" spans="2:7" x14ac:dyDescent="0.2">
      <c r="B31" s="10" t="s">
        <v>47</v>
      </c>
      <c r="C31" s="45"/>
      <c r="D31" s="14"/>
    </row>
    <row r="32" spans="2:7" x14ac:dyDescent="0.2">
      <c r="B32" s="12" t="s">
        <v>48</v>
      </c>
      <c r="C32" s="45"/>
      <c r="D32" s="15" t="s">
        <v>262</v>
      </c>
    </row>
    <row r="33" spans="2:4" x14ac:dyDescent="0.2">
      <c r="B33" s="16" t="s">
        <v>1552</v>
      </c>
      <c r="C33" s="13"/>
      <c r="D33" s="8" t="s">
        <v>1545</v>
      </c>
    </row>
    <row r="34" spans="2:4" x14ac:dyDescent="0.2">
      <c r="B34" s="10" t="s">
        <v>119</v>
      </c>
      <c r="C34" s="44" t="str">
        <f>IF($C$6="","",VLOOKUP($C$6,前年度実績参照!$A$5:$IY$95,22,FALSE))</f>
        <v/>
      </c>
      <c r="D34" s="14"/>
    </row>
    <row r="35" spans="2:4" x14ac:dyDescent="0.2">
      <c r="B35" s="10" t="s">
        <v>120</v>
      </c>
      <c r="C35" s="45" t="str">
        <f>IF($C$6="","",VLOOKUP($C$6,前年度実績参照!$A$5:$IY$95,23,FALSE))</f>
        <v/>
      </c>
      <c r="D35" s="14"/>
    </row>
    <row r="36" spans="2:4" x14ac:dyDescent="0.2">
      <c r="B36" s="10" t="s">
        <v>121</v>
      </c>
      <c r="C36" s="45" t="str">
        <f>IF($C$6="","",VLOOKUP($C$6,前年度実績参照!$A$5:$IO$95,24,FALSE))</f>
        <v/>
      </c>
      <c r="D36" s="14"/>
    </row>
    <row r="37" spans="2:4" x14ac:dyDescent="0.2">
      <c r="B37" s="10" t="s">
        <v>122</v>
      </c>
      <c r="C37" s="46" t="str">
        <f>IF($C$6="","",VLOOKUP($C$6,前年度実績参照!$A$5:$IY$95,25,FALSE))</f>
        <v/>
      </c>
      <c r="D37" s="14"/>
    </row>
    <row r="38" spans="2:4" x14ac:dyDescent="0.2">
      <c r="B38" s="10" t="s">
        <v>123</v>
      </c>
      <c r="C38" s="46" t="str">
        <f>IF($C$6="","",VLOOKUP($C$6,前年度実績参照!$A$5:$IY$95,26,FALSE))</f>
        <v/>
      </c>
      <c r="D38" s="14"/>
    </row>
    <row r="39" spans="2:4" x14ac:dyDescent="0.2">
      <c r="B39" s="12" t="s">
        <v>198</v>
      </c>
      <c r="C39" s="47" t="str">
        <f>IF($C$6="","",VLOOKUP($C$6,前年度実績参照!$A$5:$IY$95,27,FALSE))</f>
        <v/>
      </c>
      <c r="D39" s="15" t="s">
        <v>1515</v>
      </c>
    </row>
    <row r="40" spans="2:4" x14ac:dyDescent="0.2">
      <c r="B40" s="6" t="s">
        <v>51</v>
      </c>
      <c r="C40" s="13"/>
      <c r="D40" s="8" t="s">
        <v>1545</v>
      </c>
    </row>
    <row r="41" spans="2:4" x14ac:dyDescent="0.2">
      <c r="B41" s="10" t="s">
        <v>124</v>
      </c>
      <c r="C41" s="48" t="str">
        <f>IF($C$6="","",VLOOKUP($C$6,前年度実績参照!$A$5:$IY$95,28,FALSE))</f>
        <v/>
      </c>
      <c r="D41" s="14"/>
    </row>
    <row r="42" spans="2:4" x14ac:dyDescent="0.2">
      <c r="B42" s="10" t="s">
        <v>125</v>
      </c>
      <c r="C42" s="46" t="str">
        <f>IF($C$6="","",VLOOKUP($C$6,前年度実績参照!$A$5:$IY$95,29,FALSE))</f>
        <v/>
      </c>
      <c r="D42" s="14"/>
    </row>
    <row r="43" spans="2:4" x14ac:dyDescent="0.2">
      <c r="B43" s="10" t="s">
        <v>126</v>
      </c>
      <c r="C43" s="46" t="str">
        <f>IF($C$6="","",VLOOKUP($C$6,前年度実績参照!$A$5:$IY$95,30,FALSE))</f>
        <v/>
      </c>
      <c r="D43" s="14"/>
    </row>
    <row r="44" spans="2:4" x14ac:dyDescent="0.2">
      <c r="B44" s="10" t="s">
        <v>127</v>
      </c>
      <c r="C44" s="46" t="str">
        <f>IF($C$6="","",VLOOKUP($C$6,前年度実績参照!$A$5:$IY$95,31,FALSE))</f>
        <v/>
      </c>
      <c r="D44" s="14"/>
    </row>
    <row r="45" spans="2:4" x14ac:dyDescent="0.2">
      <c r="B45" s="10" t="s">
        <v>128</v>
      </c>
      <c r="C45" s="46" t="str">
        <f>IF($C$6="","",VLOOKUP($C$6,前年度実績参照!$A$5:$IY$95,32,FALSE))</f>
        <v/>
      </c>
      <c r="D45" s="14"/>
    </row>
    <row r="46" spans="2:4" x14ac:dyDescent="0.2">
      <c r="B46" s="10" t="s">
        <v>129</v>
      </c>
      <c r="C46" s="46" t="str">
        <f>IF($C$6="","",VLOOKUP($C$6,前年度実績参照!$A$5:$IY$95,33,FALSE))</f>
        <v/>
      </c>
      <c r="D46" s="14"/>
    </row>
    <row r="47" spans="2:4" x14ac:dyDescent="0.2">
      <c r="B47" s="12" t="s">
        <v>1006</v>
      </c>
      <c r="C47" s="47" t="str">
        <f>IF($C$6="","",VLOOKUP($C$6,前年度実績参照!$A$5:$IY$95,35,FALSE))</f>
        <v/>
      </c>
      <c r="D47" s="15" t="s">
        <v>1515</v>
      </c>
    </row>
    <row r="48" spans="2:4" x14ac:dyDescent="0.2">
      <c r="B48" s="6" t="s">
        <v>52</v>
      </c>
      <c r="C48" s="13"/>
      <c r="D48" s="8" t="s">
        <v>1545</v>
      </c>
    </row>
    <row r="49" spans="2:9" x14ac:dyDescent="0.2">
      <c r="B49" s="10" t="s">
        <v>131</v>
      </c>
      <c r="C49" s="44" t="str">
        <f>IF($C$6="","",VLOOKUP($C$6,前年度実績参照!$A$5:$IY$95,36,FALSE))</f>
        <v/>
      </c>
      <c r="D49" s="14"/>
    </row>
    <row r="50" spans="2:9" x14ac:dyDescent="0.2">
      <c r="B50" s="10" t="s">
        <v>132</v>
      </c>
      <c r="C50" s="45" t="str">
        <f>IF($C$6="","",VLOOKUP($C$6,前年度実績参照!$A$5:$IY$95,37,FALSE))</f>
        <v/>
      </c>
      <c r="D50" s="14"/>
    </row>
    <row r="51" spans="2:9" x14ac:dyDescent="0.2">
      <c r="B51" s="10" t="s">
        <v>133</v>
      </c>
      <c r="C51" s="47" t="str">
        <f>IF($C$6="","",VLOOKUP($C$6,前年度実績参照!$A$5:$IY$95,38,FALSE))</f>
        <v/>
      </c>
      <c r="D51" s="14"/>
    </row>
    <row r="52" spans="2:9" x14ac:dyDescent="0.2">
      <c r="B52" s="17" t="s">
        <v>197</v>
      </c>
      <c r="C52" s="18"/>
      <c r="D52" s="14"/>
    </row>
    <row r="53" spans="2:9" x14ac:dyDescent="0.2">
      <c r="B53" s="10" t="s">
        <v>1007</v>
      </c>
      <c r="C53" s="44" t="str">
        <f>IF($C$6="","",VLOOKUP($C$6,前年度実績参照!$A$5:$IY$95,40,FALSE))</f>
        <v/>
      </c>
      <c r="D53" s="14" t="s">
        <v>1515</v>
      </c>
    </row>
    <row r="54" spans="2:9" x14ac:dyDescent="0.2">
      <c r="B54" s="10" t="s">
        <v>1008</v>
      </c>
      <c r="C54" s="45" t="str">
        <f>IF($C$6="","",VLOOKUP($C$6,前年度実績参照!$A$5:$IY$95,41,FALSE))</f>
        <v/>
      </c>
      <c r="D54" s="14" t="s">
        <v>1515</v>
      </c>
    </row>
    <row r="55" spans="2:9" x14ac:dyDescent="0.2">
      <c r="B55" s="12" t="s">
        <v>1009</v>
      </c>
      <c r="C55" s="47" t="str">
        <f>IF($C$6="","",VLOOKUP($C$6,前年度実績参照!$A$5:$IY$95,42,FALSE))</f>
        <v/>
      </c>
      <c r="D55" s="15" t="s">
        <v>1515</v>
      </c>
    </row>
    <row r="56" spans="2:9" x14ac:dyDescent="0.2">
      <c r="B56" s="6" t="s">
        <v>53</v>
      </c>
      <c r="C56" s="49" t="str">
        <f>IF($C$6="","",VLOOKUP($C$6,前年度実績参照!$A$5:$IY$95,43,FALSE))</f>
        <v/>
      </c>
      <c r="D56" s="8" t="s">
        <v>1545</v>
      </c>
    </row>
    <row r="58" spans="2:9" x14ac:dyDescent="0.2">
      <c r="B58" s="5" t="s">
        <v>27</v>
      </c>
    </row>
    <row r="59" spans="2:9" x14ac:dyDescent="0.2">
      <c r="B59" s="6" t="s">
        <v>204</v>
      </c>
      <c r="C59" s="7"/>
      <c r="D59" s="8" t="s">
        <v>1550</v>
      </c>
    </row>
    <row r="60" spans="2:9" x14ac:dyDescent="0.2">
      <c r="B60" s="17" t="s">
        <v>202</v>
      </c>
      <c r="C60" s="19"/>
      <c r="D60" s="14"/>
    </row>
    <row r="61" spans="2:9" x14ac:dyDescent="0.2">
      <c r="B61" s="153" t="s">
        <v>200</v>
      </c>
      <c r="C61" s="20" t="s">
        <v>135</v>
      </c>
      <c r="D61" s="50"/>
    </row>
    <row r="62" spans="2:9" x14ac:dyDescent="0.2">
      <c r="B62" s="153"/>
      <c r="C62" s="21" t="s">
        <v>136</v>
      </c>
      <c r="D62" s="51"/>
    </row>
    <row r="63" spans="2:9" x14ac:dyDescent="0.2">
      <c r="B63" s="154"/>
      <c r="C63" s="22" t="s">
        <v>203</v>
      </c>
      <c r="D63" s="52"/>
      <c r="F63" t="s">
        <v>242</v>
      </c>
      <c r="G63" t="s">
        <v>243</v>
      </c>
      <c r="H63" t="s">
        <v>244</v>
      </c>
      <c r="I63" t="s">
        <v>245</v>
      </c>
    </row>
    <row r="64" spans="2:9" x14ac:dyDescent="0.2">
      <c r="B64" s="23" t="s">
        <v>199</v>
      </c>
      <c r="C64" s="20"/>
      <c r="D64" s="14"/>
    </row>
    <row r="65" spans="2:4" x14ac:dyDescent="0.2">
      <c r="B65" s="153" t="s">
        <v>200</v>
      </c>
      <c r="C65" s="20" t="s">
        <v>135</v>
      </c>
      <c r="D65" s="50"/>
    </row>
    <row r="66" spans="2:4" x14ac:dyDescent="0.2">
      <c r="B66" s="153"/>
      <c r="C66" s="21" t="s">
        <v>136</v>
      </c>
      <c r="D66" s="51"/>
    </row>
    <row r="67" spans="2:4" x14ac:dyDescent="0.2">
      <c r="B67" s="153"/>
      <c r="C67" s="22" t="s">
        <v>138</v>
      </c>
      <c r="D67" s="52"/>
    </row>
    <row r="68" spans="2:4" x14ac:dyDescent="0.2">
      <c r="B68" s="153" t="s">
        <v>201</v>
      </c>
      <c r="C68" s="21" t="s">
        <v>136</v>
      </c>
      <c r="D68" s="50"/>
    </row>
    <row r="69" spans="2:4" x14ac:dyDescent="0.2">
      <c r="B69" s="154"/>
      <c r="C69" s="22" t="s">
        <v>138</v>
      </c>
      <c r="D69" s="52"/>
    </row>
    <row r="70" spans="2:4" x14ac:dyDescent="0.2">
      <c r="B70" s="6" t="s">
        <v>205</v>
      </c>
      <c r="C70" s="7"/>
      <c r="D70" s="8" t="s">
        <v>1550</v>
      </c>
    </row>
    <row r="71" spans="2:4" x14ac:dyDescent="0.2">
      <c r="B71" s="17" t="s">
        <v>202</v>
      </c>
      <c r="C71" s="19"/>
      <c r="D71" s="14"/>
    </row>
    <row r="72" spans="2:4" x14ac:dyDescent="0.2">
      <c r="B72" s="153" t="s">
        <v>200</v>
      </c>
      <c r="C72" s="20" t="s">
        <v>135</v>
      </c>
      <c r="D72" s="50"/>
    </row>
    <row r="73" spans="2:4" x14ac:dyDescent="0.2">
      <c r="B73" s="153"/>
      <c r="C73" s="21" t="s">
        <v>136</v>
      </c>
      <c r="D73" s="51"/>
    </row>
    <row r="74" spans="2:4" x14ac:dyDescent="0.2">
      <c r="B74" s="154"/>
      <c r="C74" s="22" t="s">
        <v>138</v>
      </c>
      <c r="D74" s="52"/>
    </row>
    <row r="75" spans="2:4" x14ac:dyDescent="0.2">
      <c r="B75" s="23" t="s">
        <v>199</v>
      </c>
      <c r="C75" s="21"/>
      <c r="D75" s="14"/>
    </row>
    <row r="76" spans="2:4" x14ac:dyDescent="0.2">
      <c r="B76" s="153" t="s">
        <v>206</v>
      </c>
      <c r="C76" s="20" t="s">
        <v>135</v>
      </c>
      <c r="D76" s="50"/>
    </row>
    <row r="77" spans="2:4" x14ac:dyDescent="0.2">
      <c r="B77" s="153"/>
      <c r="C77" s="21" t="s">
        <v>136</v>
      </c>
      <c r="D77" s="51"/>
    </row>
    <row r="78" spans="2:4" x14ac:dyDescent="0.2">
      <c r="B78" s="153"/>
      <c r="C78" s="22" t="s">
        <v>138</v>
      </c>
      <c r="D78" s="52"/>
    </row>
    <row r="79" spans="2:4" x14ac:dyDescent="0.2">
      <c r="B79" s="153" t="s">
        <v>201</v>
      </c>
      <c r="C79" s="21" t="s">
        <v>139</v>
      </c>
      <c r="D79" s="50"/>
    </row>
    <row r="80" spans="2:4" x14ac:dyDescent="0.2">
      <c r="B80" s="154"/>
      <c r="C80" s="22" t="s">
        <v>138</v>
      </c>
      <c r="D80" s="52"/>
    </row>
    <row r="81" spans="2:4" x14ac:dyDescent="0.2">
      <c r="B81" s="6" t="s">
        <v>207</v>
      </c>
      <c r="C81" s="24"/>
      <c r="D81" s="8" t="s">
        <v>1550</v>
      </c>
    </row>
    <row r="82" spans="2:4" x14ac:dyDescent="0.2">
      <c r="B82" s="17" t="s">
        <v>208</v>
      </c>
      <c r="C82" s="21"/>
      <c r="D82" s="14"/>
    </row>
    <row r="83" spans="2:4" x14ac:dyDescent="0.2">
      <c r="B83" s="153" t="s">
        <v>200</v>
      </c>
      <c r="C83" s="20" t="s">
        <v>135</v>
      </c>
      <c r="D83" s="50"/>
    </row>
    <row r="84" spans="2:4" x14ac:dyDescent="0.2">
      <c r="B84" s="153"/>
      <c r="C84" s="21" t="s">
        <v>136</v>
      </c>
      <c r="D84" s="51"/>
    </row>
    <row r="85" spans="2:4" x14ac:dyDescent="0.2">
      <c r="B85" s="154"/>
      <c r="C85" s="22" t="s">
        <v>203</v>
      </c>
      <c r="D85" s="52"/>
    </row>
    <row r="86" spans="2:4" x14ac:dyDescent="0.2">
      <c r="B86" s="23" t="s">
        <v>199</v>
      </c>
      <c r="C86" s="21"/>
      <c r="D86" s="14"/>
    </row>
    <row r="87" spans="2:4" x14ac:dyDescent="0.2">
      <c r="B87" s="153" t="s">
        <v>200</v>
      </c>
      <c r="C87" s="20" t="s">
        <v>135</v>
      </c>
      <c r="D87" s="50"/>
    </row>
    <row r="88" spans="2:4" x14ac:dyDescent="0.2">
      <c r="B88" s="153"/>
      <c r="C88" s="21" t="s">
        <v>136</v>
      </c>
      <c r="D88" s="51"/>
    </row>
    <row r="89" spans="2:4" x14ac:dyDescent="0.2">
      <c r="B89" s="153"/>
      <c r="C89" s="22" t="s">
        <v>138</v>
      </c>
      <c r="D89" s="52"/>
    </row>
    <row r="90" spans="2:4" x14ac:dyDescent="0.2">
      <c r="B90" s="153" t="s">
        <v>201</v>
      </c>
      <c r="C90" s="20" t="s">
        <v>139</v>
      </c>
      <c r="D90" s="50"/>
    </row>
    <row r="91" spans="2:4" x14ac:dyDescent="0.2">
      <c r="B91" s="154"/>
      <c r="C91" s="21" t="s">
        <v>138</v>
      </c>
      <c r="D91" s="52"/>
    </row>
    <row r="92" spans="2:4" x14ac:dyDescent="0.2">
      <c r="B92" s="6" t="s">
        <v>209</v>
      </c>
      <c r="C92" s="24"/>
      <c r="D92" s="8" t="s">
        <v>1550</v>
      </c>
    </row>
    <row r="93" spans="2:4" x14ac:dyDescent="0.2">
      <c r="B93" s="17" t="s">
        <v>54</v>
      </c>
      <c r="C93" s="20" t="s">
        <v>135</v>
      </c>
      <c r="D93" s="50"/>
    </row>
    <row r="94" spans="2:4" x14ac:dyDescent="0.2">
      <c r="B94" s="10"/>
      <c r="C94" s="21" t="s">
        <v>137</v>
      </c>
      <c r="D94" s="51"/>
    </row>
    <row r="95" spans="2:4" x14ac:dyDescent="0.2">
      <c r="B95" s="10"/>
      <c r="C95" s="22" t="s">
        <v>138</v>
      </c>
      <c r="D95" s="52"/>
    </row>
    <row r="96" spans="2:4" x14ac:dyDescent="0.2">
      <c r="B96" s="23" t="s">
        <v>210</v>
      </c>
      <c r="C96" s="20" t="s">
        <v>135</v>
      </c>
      <c r="D96" s="50"/>
    </row>
    <row r="97" spans="2:10" x14ac:dyDescent="0.2">
      <c r="B97" s="17"/>
      <c r="C97" s="21" t="s">
        <v>137</v>
      </c>
      <c r="D97" s="51"/>
    </row>
    <row r="98" spans="2:10" x14ac:dyDescent="0.2">
      <c r="B98" s="12"/>
      <c r="C98" s="22" t="s">
        <v>138</v>
      </c>
      <c r="D98" s="52"/>
    </row>
    <row r="99" spans="2:10" x14ac:dyDescent="0.2">
      <c r="B99" s="6" t="s">
        <v>55</v>
      </c>
      <c r="C99" s="7"/>
      <c r="D99" s="8" t="s">
        <v>1550</v>
      </c>
    </row>
    <row r="100" spans="2:10" x14ac:dyDescent="0.2">
      <c r="B100" s="10" t="s">
        <v>140</v>
      </c>
      <c r="C100" s="53" t="str">
        <f>IF($C$6="","",VLOOKUP($C$6,前年度実績参照!$A$5:$IY$95,74,FALSE))</f>
        <v/>
      </c>
      <c r="D100" s="14" t="s">
        <v>259</v>
      </c>
      <c r="F100" t="s">
        <v>246</v>
      </c>
      <c r="G100" t="s">
        <v>247</v>
      </c>
    </row>
    <row r="101" spans="2:10" x14ac:dyDescent="0.2">
      <c r="B101" s="10" t="s">
        <v>141</v>
      </c>
      <c r="C101" s="54" t="str">
        <f>IF($C$6="","",VLOOKUP($C$6,前年度実績参照!$A$5:$IY$95,75,FALSE))</f>
        <v/>
      </c>
      <c r="D101" s="14" t="s">
        <v>259</v>
      </c>
    </row>
    <row r="102" spans="2:10" x14ac:dyDescent="0.2">
      <c r="B102" s="10" t="s">
        <v>211</v>
      </c>
      <c r="C102" s="54" t="str">
        <f>IF($C$6="","",VLOOKUP($C$6,前年度実績参照!$A$5:$IY$95,76,FALSE))</f>
        <v/>
      </c>
      <c r="D102" s="14" t="s">
        <v>259</v>
      </c>
    </row>
    <row r="103" spans="2:10" x14ac:dyDescent="0.2">
      <c r="B103" s="12" t="s">
        <v>142</v>
      </c>
      <c r="C103" s="55"/>
      <c r="D103" s="15" t="s">
        <v>1573</v>
      </c>
    </row>
    <row r="105" spans="2:10" x14ac:dyDescent="0.2">
      <c r="B105" s="5" t="s">
        <v>28</v>
      </c>
    </row>
    <row r="106" spans="2:10" x14ac:dyDescent="0.2">
      <c r="B106" s="6" t="s">
        <v>235</v>
      </c>
      <c r="C106" s="7"/>
      <c r="D106" s="8" t="s">
        <v>1546</v>
      </c>
    </row>
    <row r="107" spans="2:10" x14ac:dyDescent="0.2">
      <c r="B107" s="10" t="s">
        <v>56</v>
      </c>
      <c r="C107" s="21" t="s">
        <v>143</v>
      </c>
      <c r="D107" s="56" t="str">
        <f>IF($C$6="","",VLOOKUP($C$6,前年度実績参照!$A$5:$IY$95,78,FALSE))</f>
        <v/>
      </c>
    </row>
    <row r="108" spans="2:10" x14ac:dyDescent="0.2">
      <c r="B108" s="25"/>
      <c r="C108" s="21" t="s">
        <v>144</v>
      </c>
      <c r="D108" s="57" t="str">
        <f>IF($C$6="","",VLOOKUP($C$6,前年度実績参照!$A$5:$IY$95,79,FALSE))</f>
        <v/>
      </c>
      <c r="E108" s="37" t="s">
        <v>1577</v>
      </c>
    </row>
    <row r="109" spans="2:10" x14ac:dyDescent="0.2">
      <c r="B109" s="25"/>
      <c r="C109" s="21" t="s">
        <v>145</v>
      </c>
      <c r="D109" s="57" t="str">
        <f>IF($C$6="","",VLOOKUP($C$6,前年度実績参照!$A$5:$IY$95,80,FALSE))</f>
        <v/>
      </c>
      <c r="E109" s="142"/>
    </row>
    <row r="110" spans="2:10" x14ac:dyDescent="0.2">
      <c r="B110" s="26"/>
      <c r="C110" s="22" t="s">
        <v>146</v>
      </c>
      <c r="D110" s="58" t="str">
        <f>IF($C$6="","",VLOOKUP($C$6,前年度実績参照!$A$5:$IY$95,81,FALSE))</f>
        <v/>
      </c>
      <c r="E110" s="142" t="s">
        <v>1577</v>
      </c>
    </row>
    <row r="111" spans="2:10" x14ac:dyDescent="0.2">
      <c r="B111" s="6" t="s">
        <v>212</v>
      </c>
      <c r="C111" s="7"/>
      <c r="D111" s="8" t="s">
        <v>1547</v>
      </c>
    </row>
    <row r="112" spans="2:10" x14ac:dyDescent="0.2">
      <c r="B112" s="10" t="s">
        <v>57</v>
      </c>
      <c r="C112" s="59" t="str">
        <f>IF($C$6="","",VLOOKUP($C$6,前年度実績参照!$A$5:$IY$95,82,FALSE))</f>
        <v/>
      </c>
      <c r="D112" s="14"/>
      <c r="F112" t="s">
        <v>248</v>
      </c>
      <c r="G112" t="s">
        <v>249</v>
      </c>
      <c r="H112" t="s">
        <v>250</v>
      </c>
      <c r="I112" t="s">
        <v>251</v>
      </c>
      <c r="J112" t="s">
        <v>245</v>
      </c>
    </row>
    <row r="113" spans="2:10" x14ac:dyDescent="0.2">
      <c r="B113" s="10" t="s">
        <v>258</v>
      </c>
      <c r="C113" s="59" t="str">
        <f>IF($C$6="","",VLOOKUP($C$6,前年度実績参照!$A$5:$IY$95,83,FALSE))</f>
        <v/>
      </c>
      <c r="D113" s="14" t="s">
        <v>257</v>
      </c>
    </row>
    <row r="114" spans="2:10" x14ac:dyDescent="0.2">
      <c r="B114" s="153" t="s">
        <v>58</v>
      </c>
      <c r="C114" s="20" t="s">
        <v>233</v>
      </c>
      <c r="D114" s="60" t="str">
        <f>IF($C$6="","",VLOOKUP($C$6,前年度実績参照!$A$5:$IY$95,84,FALSE))</f>
        <v/>
      </c>
      <c r="E114" s="37" t="s">
        <v>1576</v>
      </c>
    </row>
    <row r="115" spans="2:10" x14ac:dyDescent="0.2">
      <c r="B115" s="153"/>
      <c r="C115" s="22" t="s">
        <v>234</v>
      </c>
      <c r="D115" s="61" t="str">
        <f>IF($C$6="","",VLOOKUP($C$6,前年度実績参照!$A$5:$IY$95,85,FALSE))</f>
        <v/>
      </c>
      <c r="E115" s="37" t="s">
        <v>1576</v>
      </c>
    </row>
    <row r="116" spans="2:10" x14ac:dyDescent="0.2">
      <c r="B116" s="153" t="s">
        <v>59</v>
      </c>
      <c r="C116" s="20" t="s">
        <v>233</v>
      </c>
      <c r="D116" s="60" t="str">
        <f>IF($C$6="","",VLOOKUP($C$6,前年度実績参照!$A$5:$IY$95,86,FALSE))</f>
        <v/>
      </c>
      <c r="E116" s="37" t="s">
        <v>1576</v>
      </c>
    </row>
    <row r="117" spans="2:10" x14ac:dyDescent="0.2">
      <c r="B117" s="153"/>
      <c r="C117" s="22" t="s">
        <v>234</v>
      </c>
      <c r="D117" s="61" t="str">
        <f>IF($C$6="","",VLOOKUP($C$6,前年度実績参照!$A$5:$IY$95,87,FALSE))</f>
        <v/>
      </c>
      <c r="E117" s="37" t="s">
        <v>1576</v>
      </c>
    </row>
    <row r="118" spans="2:10" x14ac:dyDescent="0.2">
      <c r="B118" s="153" t="s">
        <v>60</v>
      </c>
      <c r="C118" s="20" t="s">
        <v>233</v>
      </c>
      <c r="D118" s="60" t="str">
        <f>IF($C$6="","",VLOOKUP($C$6,前年度実績参照!$A$5:$IY$95,88,FALSE))</f>
        <v/>
      </c>
      <c r="E118" s="37" t="s">
        <v>1576</v>
      </c>
    </row>
    <row r="119" spans="2:10" x14ac:dyDescent="0.2">
      <c r="B119" s="153"/>
      <c r="C119" s="22" t="s">
        <v>234</v>
      </c>
      <c r="D119" s="61" t="str">
        <f>IF($C$6="","",VLOOKUP($C$6,前年度実績参照!$A$5:$IY$95,89,FALSE))</f>
        <v/>
      </c>
      <c r="E119" s="37" t="s">
        <v>1576</v>
      </c>
    </row>
    <row r="120" spans="2:10" x14ac:dyDescent="0.2">
      <c r="B120" s="12" t="s">
        <v>61</v>
      </c>
      <c r="C120" s="62" t="str">
        <f>IF($C$6="","",VLOOKUP($C$6,前年度実績参照!$A$5:$IY$95,90,FALSE))</f>
        <v/>
      </c>
      <c r="D120" s="15"/>
      <c r="F120" t="s">
        <v>252</v>
      </c>
      <c r="G120" t="s">
        <v>254</v>
      </c>
      <c r="H120" t="s">
        <v>253</v>
      </c>
      <c r="I120" t="s">
        <v>245</v>
      </c>
    </row>
    <row r="121" spans="2:10" x14ac:dyDescent="0.2">
      <c r="B121" s="6" t="s">
        <v>213</v>
      </c>
      <c r="C121" s="7"/>
      <c r="D121" s="8" t="s">
        <v>1548</v>
      </c>
    </row>
    <row r="122" spans="2:10" x14ac:dyDescent="0.2">
      <c r="B122" s="10" t="s">
        <v>62</v>
      </c>
      <c r="C122" s="63" t="str">
        <f>IF($C$6="","",VLOOKUP($C$6,前年度実績参照!$A$5:$IY$95,91,FALSE))</f>
        <v/>
      </c>
      <c r="D122" s="14"/>
      <c r="F122" t="s">
        <v>264</v>
      </c>
      <c r="G122" t="s">
        <v>253</v>
      </c>
      <c r="H122" t="s">
        <v>250</v>
      </c>
      <c r="I122" t="s">
        <v>265</v>
      </c>
      <c r="J122" t="s">
        <v>245</v>
      </c>
    </row>
    <row r="123" spans="2:10" x14ac:dyDescent="0.2">
      <c r="B123" s="10" t="s">
        <v>267</v>
      </c>
      <c r="C123" s="43" t="str">
        <f>IF($C$6="","",VLOOKUP($C$6,前年度実績参照!$A$5:$IY$95,92,FALSE))</f>
        <v/>
      </c>
      <c r="D123" s="14" t="s">
        <v>266</v>
      </c>
    </row>
    <row r="124" spans="2:10" x14ac:dyDescent="0.2">
      <c r="B124" s="153" t="s">
        <v>63</v>
      </c>
      <c r="C124" s="20" t="s">
        <v>233</v>
      </c>
      <c r="D124" s="60" t="str">
        <f>IF($C$6="","",VLOOKUP($C$6,前年度実績参照!$A$5:$IY$95,93,FALSE))</f>
        <v/>
      </c>
      <c r="E124" s="37" t="s">
        <v>1576</v>
      </c>
    </row>
    <row r="125" spans="2:10" x14ac:dyDescent="0.2">
      <c r="B125" s="153"/>
      <c r="C125" s="22" t="s">
        <v>234</v>
      </c>
      <c r="D125" s="61" t="str">
        <f>IF($C$6="","",VLOOKUP($C$6,前年度実績参照!$A$5:$IY$95,94,FALSE))</f>
        <v/>
      </c>
      <c r="E125" s="37" t="s">
        <v>1576</v>
      </c>
    </row>
    <row r="126" spans="2:10" x14ac:dyDescent="0.2">
      <c r="B126" s="153" t="s">
        <v>64</v>
      </c>
      <c r="C126" s="20" t="s">
        <v>233</v>
      </c>
      <c r="D126" s="60" t="str">
        <f>IF($C$6="","",VLOOKUP($C$6,前年度実績参照!$A$5:$IY$95,95,FALSE))</f>
        <v/>
      </c>
      <c r="E126" s="37" t="s">
        <v>1576</v>
      </c>
    </row>
    <row r="127" spans="2:10" x14ac:dyDescent="0.2">
      <c r="B127" s="153"/>
      <c r="C127" s="22" t="s">
        <v>234</v>
      </c>
      <c r="D127" s="61" t="str">
        <f>IF($C$6="","",VLOOKUP($C$6,前年度実績参照!$A$5:$IY$95,96,FALSE))</f>
        <v/>
      </c>
      <c r="E127" s="37" t="s">
        <v>1576</v>
      </c>
    </row>
    <row r="128" spans="2:10" x14ac:dyDescent="0.2">
      <c r="B128" s="153" t="s">
        <v>65</v>
      </c>
      <c r="C128" s="20" t="s">
        <v>233</v>
      </c>
      <c r="D128" s="60" t="str">
        <f>IF($C$6="","",VLOOKUP($C$6,前年度実績参照!$A$5:$IY$95,97,FALSE))</f>
        <v/>
      </c>
      <c r="E128" s="37" t="s">
        <v>1576</v>
      </c>
    </row>
    <row r="129" spans="2:9" x14ac:dyDescent="0.2">
      <c r="B129" s="153"/>
      <c r="C129" s="22" t="s">
        <v>234</v>
      </c>
      <c r="D129" s="61" t="str">
        <f>IF($C$6="","",VLOOKUP($C$6,前年度実績参照!$A$5:$IY$95,98,FALSE))</f>
        <v/>
      </c>
      <c r="E129" s="37" t="s">
        <v>1576</v>
      </c>
    </row>
    <row r="130" spans="2:9" x14ac:dyDescent="0.2">
      <c r="B130" s="12" t="s">
        <v>66</v>
      </c>
      <c r="C130" s="62" t="str">
        <f>IF($C$6="","",VLOOKUP($C$6,前年度実績参照!$A$5:$IY$95,99,FALSE))</f>
        <v/>
      </c>
      <c r="D130" s="15"/>
      <c r="F130" t="s">
        <v>268</v>
      </c>
      <c r="G130" t="s">
        <v>269</v>
      </c>
      <c r="H130" t="s">
        <v>270</v>
      </c>
      <c r="I130" t="s">
        <v>245</v>
      </c>
    </row>
    <row r="131" spans="2:9" x14ac:dyDescent="0.2">
      <c r="B131" s="6" t="s">
        <v>1010</v>
      </c>
      <c r="C131" s="27"/>
      <c r="D131" s="8" t="s">
        <v>1551</v>
      </c>
    </row>
    <row r="132" spans="2:9" x14ac:dyDescent="0.2">
      <c r="B132" s="10" t="s">
        <v>149</v>
      </c>
      <c r="C132" s="63"/>
      <c r="D132" s="14" t="s">
        <v>256</v>
      </c>
    </row>
    <row r="133" spans="2:9" x14ac:dyDescent="0.2">
      <c r="B133" s="10" t="s">
        <v>150</v>
      </c>
      <c r="C133" s="40"/>
      <c r="D133" s="14" t="s">
        <v>256</v>
      </c>
    </row>
    <row r="134" spans="2:9" x14ac:dyDescent="0.2">
      <c r="B134" s="10" t="s">
        <v>1011</v>
      </c>
      <c r="C134" s="40"/>
      <c r="D134" s="14" t="s">
        <v>255</v>
      </c>
    </row>
    <row r="135" spans="2:9" x14ac:dyDescent="0.2">
      <c r="B135" s="10" t="s">
        <v>1516</v>
      </c>
      <c r="C135" s="42" t="str">
        <f>IF($C$6="","",VLOOKUP($C$6,前年度実績参照!$A$5:$IY$95,103,FALSE))</f>
        <v/>
      </c>
      <c r="D135" s="14"/>
      <c r="F135" t="s">
        <v>246</v>
      </c>
      <c r="G135" t="s">
        <v>247</v>
      </c>
    </row>
    <row r="136" spans="2:9" x14ac:dyDescent="0.2">
      <c r="B136" s="10" t="s">
        <v>152</v>
      </c>
      <c r="C136" s="42" t="str">
        <f>IF($C$6="","",VLOOKUP($C$6,前年度実績参照!$A$5:$IY$95,104,FALSE))</f>
        <v/>
      </c>
      <c r="D136" s="14"/>
    </row>
    <row r="137" spans="2:9" x14ac:dyDescent="0.2">
      <c r="B137" s="10" t="s">
        <v>153</v>
      </c>
      <c r="C137" s="42" t="str">
        <f>IF($C$6="","",VLOOKUP($C$6,前年度実績参照!$A$5:$IY$95,105,FALSE))</f>
        <v/>
      </c>
      <c r="D137" s="14"/>
    </row>
    <row r="138" spans="2:9" x14ac:dyDescent="0.2">
      <c r="B138" s="12" t="s">
        <v>154</v>
      </c>
      <c r="C138" s="42" t="str">
        <f>IF($C$6="","",VLOOKUP($C$6,前年度実績参照!$A$5:$IY$95,106,FALSE))</f>
        <v/>
      </c>
      <c r="D138" s="15"/>
    </row>
    <row r="139" spans="2:9" x14ac:dyDescent="0.2">
      <c r="B139" s="6" t="s">
        <v>67</v>
      </c>
      <c r="C139" s="7"/>
      <c r="D139" s="8" t="s">
        <v>1548</v>
      </c>
    </row>
    <row r="140" spans="2:9" x14ac:dyDescent="0.2">
      <c r="B140" s="25"/>
      <c r="C140" s="21" t="s">
        <v>155</v>
      </c>
      <c r="D140" s="64" t="str">
        <f>IF($C$6="","",VLOOKUP($C$6,前年度実績参照!$A$5:$IY$95,107,FALSE))</f>
        <v/>
      </c>
    </row>
    <row r="141" spans="2:9" x14ac:dyDescent="0.2">
      <c r="B141" s="26"/>
      <c r="C141" s="22" t="s">
        <v>1012</v>
      </c>
      <c r="D141" s="65" t="str">
        <f>IF($C$6="","",VLOOKUP($C$6,前年度実績参照!$A$5:$IY$95,108,FALSE))</f>
        <v/>
      </c>
    </row>
    <row r="143" spans="2:9" x14ac:dyDescent="0.2">
      <c r="B143" s="28" t="s">
        <v>29</v>
      </c>
    </row>
    <row r="144" spans="2:9" x14ac:dyDescent="0.2">
      <c r="B144" s="6" t="s">
        <v>1521</v>
      </c>
      <c r="C144" s="27"/>
      <c r="D144" s="8" t="s">
        <v>1551</v>
      </c>
    </row>
    <row r="145" spans="2:4" x14ac:dyDescent="0.2">
      <c r="B145" s="10" t="s">
        <v>1517</v>
      </c>
      <c r="C145" s="87"/>
      <c r="D145" s="14"/>
    </row>
    <row r="146" spans="2:4" x14ac:dyDescent="0.2">
      <c r="B146" s="10" t="s">
        <v>1518</v>
      </c>
      <c r="C146" s="40"/>
      <c r="D146" s="14"/>
    </row>
    <row r="147" spans="2:4" x14ac:dyDescent="0.2">
      <c r="B147" s="10" t="s">
        <v>1519</v>
      </c>
      <c r="C147" s="124"/>
      <c r="D147" s="14"/>
    </row>
    <row r="148" spans="2:4" x14ac:dyDescent="0.2">
      <c r="B148" s="12" t="s">
        <v>1520</v>
      </c>
      <c r="C148" s="43"/>
      <c r="D148" s="15"/>
    </row>
    <row r="149" spans="2:4" x14ac:dyDescent="0.2">
      <c r="B149" s="6" t="s">
        <v>69</v>
      </c>
      <c r="C149" s="27"/>
      <c r="D149" s="8" t="s">
        <v>1551</v>
      </c>
    </row>
    <row r="150" spans="2:4" x14ac:dyDescent="0.2">
      <c r="B150" s="10" t="s">
        <v>1219</v>
      </c>
      <c r="C150" s="143"/>
      <c r="D150" s="14"/>
    </row>
    <row r="151" spans="2:4" x14ac:dyDescent="0.2">
      <c r="B151" s="10" t="s">
        <v>1220</v>
      </c>
      <c r="C151" s="144"/>
      <c r="D151" s="14"/>
    </row>
    <row r="152" spans="2:4" x14ac:dyDescent="0.2">
      <c r="B152" s="78" t="s">
        <v>1214</v>
      </c>
      <c r="C152" s="144"/>
      <c r="D152" s="14"/>
    </row>
    <row r="153" spans="2:4" x14ac:dyDescent="0.2">
      <c r="B153" s="78" t="s">
        <v>1211</v>
      </c>
      <c r="C153" s="40"/>
      <c r="D153" s="14"/>
    </row>
    <row r="154" spans="2:4" x14ac:dyDescent="0.2">
      <c r="B154" s="78" t="s">
        <v>1212</v>
      </c>
      <c r="C154" s="40"/>
      <c r="D154" s="14"/>
    </row>
    <row r="155" spans="2:4" x14ac:dyDescent="0.2">
      <c r="B155" s="79" t="s">
        <v>1213</v>
      </c>
      <c r="C155" s="43"/>
      <c r="D155" s="15"/>
    </row>
    <row r="156" spans="2:4" x14ac:dyDescent="0.2">
      <c r="B156" s="6" t="s">
        <v>70</v>
      </c>
      <c r="C156" s="27"/>
      <c r="D156" s="8" t="s">
        <v>1551</v>
      </c>
    </row>
    <row r="157" spans="2:4" x14ac:dyDescent="0.2">
      <c r="B157" s="10" t="s">
        <v>1221</v>
      </c>
      <c r="C157" s="63"/>
      <c r="D157" s="14"/>
    </row>
    <row r="158" spans="2:4" x14ac:dyDescent="0.2">
      <c r="B158" s="10" t="s">
        <v>1222</v>
      </c>
      <c r="C158" s="40"/>
      <c r="D158" s="14"/>
    </row>
    <row r="159" spans="2:4" x14ac:dyDescent="0.2">
      <c r="B159" s="10" t="s">
        <v>1223</v>
      </c>
      <c r="C159" s="40"/>
      <c r="D159" s="14"/>
    </row>
    <row r="160" spans="2:4" x14ac:dyDescent="0.2">
      <c r="B160" s="10" t="s">
        <v>1224</v>
      </c>
      <c r="C160" s="40"/>
      <c r="D160" s="14"/>
    </row>
    <row r="161" spans="2:4" x14ac:dyDescent="0.2">
      <c r="B161" s="10" t="s">
        <v>1225</v>
      </c>
      <c r="C161" s="40"/>
      <c r="D161" s="14"/>
    </row>
    <row r="162" spans="2:4" x14ac:dyDescent="0.2">
      <c r="B162" s="10" t="s">
        <v>1226</v>
      </c>
      <c r="C162" s="40"/>
      <c r="D162" s="14"/>
    </row>
    <row r="163" spans="2:4" x14ac:dyDescent="0.2">
      <c r="B163" s="10" t="s">
        <v>1227</v>
      </c>
      <c r="C163" s="40"/>
      <c r="D163" s="14"/>
    </row>
    <row r="164" spans="2:4" x14ac:dyDescent="0.2">
      <c r="B164" s="10" t="s">
        <v>1228</v>
      </c>
      <c r="C164" s="40"/>
      <c r="D164" s="14"/>
    </row>
    <row r="165" spans="2:4" x14ac:dyDescent="0.2">
      <c r="B165" s="10" t="s">
        <v>1229</v>
      </c>
      <c r="C165" s="40"/>
      <c r="D165" s="14"/>
    </row>
    <row r="166" spans="2:4" x14ac:dyDescent="0.2">
      <c r="B166" s="10" t="s">
        <v>1230</v>
      </c>
      <c r="C166" s="40"/>
      <c r="D166" s="14"/>
    </row>
    <row r="167" spans="2:4" x14ac:dyDescent="0.2">
      <c r="B167" s="10" t="s">
        <v>1231</v>
      </c>
      <c r="C167" s="40"/>
      <c r="D167" s="14"/>
    </row>
    <row r="168" spans="2:4" x14ac:dyDescent="0.2">
      <c r="B168" s="12" t="s">
        <v>1232</v>
      </c>
      <c r="C168" s="43"/>
      <c r="D168" s="15"/>
    </row>
    <row r="169" spans="2:4" x14ac:dyDescent="0.2">
      <c r="B169" s="6" t="s">
        <v>71</v>
      </c>
      <c r="C169" s="27"/>
      <c r="D169" s="8" t="s">
        <v>1551</v>
      </c>
    </row>
    <row r="170" spans="2:4" x14ac:dyDescent="0.2">
      <c r="B170" s="10" t="s">
        <v>1234</v>
      </c>
      <c r="C170" s="63"/>
      <c r="D170" s="14"/>
    </row>
    <row r="171" spans="2:4" x14ac:dyDescent="0.2">
      <c r="B171" s="10" t="s">
        <v>1235</v>
      </c>
      <c r="C171" s="40"/>
      <c r="D171" s="14"/>
    </row>
    <row r="172" spans="2:4" x14ac:dyDescent="0.2">
      <c r="B172" s="10" t="s">
        <v>1236</v>
      </c>
      <c r="C172" s="40"/>
      <c r="D172" s="14"/>
    </row>
    <row r="173" spans="2:4" x14ac:dyDescent="0.2">
      <c r="B173" s="10" t="s">
        <v>1237</v>
      </c>
      <c r="C173" s="40"/>
      <c r="D173" s="14"/>
    </row>
    <row r="174" spans="2:4" x14ac:dyDescent="0.2">
      <c r="B174" s="10" t="s">
        <v>1238</v>
      </c>
      <c r="C174" s="40"/>
      <c r="D174" s="14"/>
    </row>
    <row r="175" spans="2:4" x14ac:dyDescent="0.2">
      <c r="B175" s="12" t="s">
        <v>1239</v>
      </c>
      <c r="C175" s="43"/>
      <c r="D175" s="15"/>
    </row>
    <row r="176" spans="2:4" x14ac:dyDescent="0.2">
      <c r="B176" s="6" t="s">
        <v>1525</v>
      </c>
      <c r="C176" s="27"/>
      <c r="D176" s="8" t="s">
        <v>1551</v>
      </c>
    </row>
    <row r="177" spans="2:4" x14ac:dyDescent="0.2">
      <c r="B177" s="10" t="s">
        <v>1245</v>
      </c>
      <c r="C177" s="63"/>
      <c r="D177" s="14"/>
    </row>
    <row r="178" spans="2:4" x14ac:dyDescent="0.2">
      <c r="B178" s="10" t="s">
        <v>1246</v>
      </c>
      <c r="C178" s="40"/>
      <c r="D178" s="14"/>
    </row>
    <row r="179" spans="2:4" x14ac:dyDescent="0.2">
      <c r="B179" s="10" t="s">
        <v>1244</v>
      </c>
      <c r="C179" s="40"/>
      <c r="D179" s="14"/>
    </row>
    <row r="180" spans="2:4" x14ac:dyDescent="0.2">
      <c r="B180" s="12" t="s">
        <v>1247</v>
      </c>
      <c r="C180" s="43"/>
      <c r="D180" s="15"/>
    </row>
    <row r="181" spans="2:4" x14ac:dyDescent="0.2">
      <c r="B181" s="6" t="s">
        <v>1522</v>
      </c>
      <c r="C181" s="27"/>
      <c r="D181" s="8" t="s">
        <v>1551</v>
      </c>
    </row>
    <row r="182" spans="2:4" x14ac:dyDescent="0.2">
      <c r="B182" s="10" t="s">
        <v>1248</v>
      </c>
      <c r="C182" s="63"/>
      <c r="D182" s="14"/>
    </row>
    <row r="183" spans="2:4" x14ac:dyDescent="0.2">
      <c r="B183" s="10" t="s">
        <v>1249</v>
      </c>
      <c r="C183" s="40"/>
      <c r="D183" s="14"/>
    </row>
    <row r="184" spans="2:4" x14ac:dyDescent="0.2">
      <c r="B184" s="10" t="s">
        <v>1250</v>
      </c>
      <c r="C184" s="40"/>
      <c r="D184" s="14"/>
    </row>
    <row r="185" spans="2:4" x14ac:dyDescent="0.2">
      <c r="B185" s="12" t="s">
        <v>1251</v>
      </c>
      <c r="C185" s="43"/>
      <c r="D185" s="15"/>
    </row>
    <row r="186" spans="2:4" x14ac:dyDescent="0.2">
      <c r="B186" s="6" t="s">
        <v>1523</v>
      </c>
      <c r="C186" s="27"/>
      <c r="D186" s="8" t="s">
        <v>1551</v>
      </c>
    </row>
    <row r="187" spans="2:4" x14ac:dyDescent="0.2">
      <c r="B187" s="10" t="s">
        <v>1252</v>
      </c>
      <c r="C187" s="63"/>
      <c r="D187" s="14"/>
    </row>
    <row r="188" spans="2:4" x14ac:dyDescent="0.2">
      <c r="B188" s="10" t="s">
        <v>1253</v>
      </c>
      <c r="C188" s="40"/>
      <c r="D188" s="14"/>
    </row>
    <row r="189" spans="2:4" x14ac:dyDescent="0.2">
      <c r="B189" s="10" t="s">
        <v>1254</v>
      </c>
      <c r="C189" s="40"/>
      <c r="D189" s="14"/>
    </row>
    <row r="190" spans="2:4" x14ac:dyDescent="0.2">
      <c r="B190" s="12" t="s">
        <v>1255</v>
      </c>
      <c r="C190" s="43"/>
      <c r="D190" s="15"/>
    </row>
    <row r="191" spans="2:4" x14ac:dyDescent="0.2">
      <c r="B191" s="6" t="s">
        <v>1524</v>
      </c>
      <c r="C191" s="27"/>
      <c r="D191" s="8" t="s">
        <v>1551</v>
      </c>
    </row>
    <row r="192" spans="2:4" x14ac:dyDescent="0.2">
      <c r="B192" s="10" t="s">
        <v>157</v>
      </c>
      <c r="C192" s="63"/>
      <c r="D192" s="14"/>
    </row>
    <row r="193" spans="2:5" x14ac:dyDescent="0.2">
      <c r="B193" s="12" t="s">
        <v>158</v>
      </c>
      <c r="C193" s="43"/>
      <c r="D193" s="15"/>
    </row>
    <row r="194" spans="2:5" x14ac:dyDescent="0.2">
      <c r="B194" s="6" t="s">
        <v>1276</v>
      </c>
      <c r="C194" s="27"/>
      <c r="D194" s="8" t="s">
        <v>1551</v>
      </c>
    </row>
    <row r="195" spans="2:5" x14ac:dyDescent="0.2">
      <c r="B195" s="85" t="s">
        <v>231</v>
      </c>
      <c r="C195" s="87"/>
      <c r="D195" s="31" t="s">
        <v>232</v>
      </c>
      <c r="E195" s="37" t="s">
        <v>1600</v>
      </c>
    </row>
    <row r="196" spans="2:5" x14ac:dyDescent="0.2">
      <c r="B196" s="86" t="s">
        <v>1277</v>
      </c>
      <c r="C196" s="43"/>
      <c r="D196" s="15" t="s">
        <v>1278</v>
      </c>
      <c r="E196" s="37" t="s">
        <v>1600</v>
      </c>
    </row>
    <row r="197" spans="2:5" x14ac:dyDescent="0.2">
      <c r="B197" s="6" t="s">
        <v>78</v>
      </c>
      <c r="C197" s="27"/>
      <c r="D197" s="8" t="s">
        <v>1551</v>
      </c>
    </row>
    <row r="198" spans="2:5" x14ac:dyDescent="0.2">
      <c r="B198" s="29" t="s">
        <v>229</v>
      </c>
      <c r="C198" s="63"/>
      <c r="D198" s="14" t="s">
        <v>1278</v>
      </c>
    </row>
    <row r="199" spans="2:5" x14ac:dyDescent="0.2">
      <c r="B199" s="29" t="s">
        <v>230</v>
      </c>
      <c r="C199" s="40"/>
      <c r="D199" s="14" t="s">
        <v>1278</v>
      </c>
    </row>
    <row r="200" spans="2:5" x14ac:dyDescent="0.2">
      <c r="B200" s="10" t="s">
        <v>1256</v>
      </c>
      <c r="C200" s="43"/>
      <c r="D200" s="14" t="s">
        <v>1278</v>
      </c>
    </row>
    <row r="201" spans="2:5" x14ac:dyDescent="0.2">
      <c r="B201" s="6" t="s">
        <v>79</v>
      </c>
      <c r="C201" s="66"/>
      <c r="D201" s="8" t="s">
        <v>1551</v>
      </c>
    </row>
    <row r="203" spans="2:5" x14ac:dyDescent="0.2">
      <c r="B203" s="28" t="s">
        <v>30</v>
      </c>
    </row>
    <row r="204" spans="2:5" x14ac:dyDescent="0.2">
      <c r="B204" s="30" t="s">
        <v>217</v>
      </c>
      <c r="C204" s="7"/>
      <c r="D204" s="8" t="s">
        <v>1551</v>
      </c>
    </row>
    <row r="205" spans="2:5" x14ac:dyDescent="0.2">
      <c r="B205" s="9" t="s">
        <v>223</v>
      </c>
      <c r="C205" s="63"/>
      <c r="D205" s="31" t="s">
        <v>220</v>
      </c>
    </row>
    <row r="206" spans="2:5" x14ac:dyDescent="0.2">
      <c r="B206" s="10" t="s">
        <v>224</v>
      </c>
      <c r="C206" s="40"/>
      <c r="D206" s="14" t="s">
        <v>221</v>
      </c>
    </row>
    <row r="207" spans="2:5" x14ac:dyDescent="0.2">
      <c r="B207" s="10" t="s">
        <v>225</v>
      </c>
      <c r="C207" s="40"/>
      <c r="D207" s="14" t="s">
        <v>220</v>
      </c>
    </row>
    <row r="208" spans="2:5" x14ac:dyDescent="0.2">
      <c r="B208" s="10" t="s">
        <v>226</v>
      </c>
      <c r="C208" s="40"/>
      <c r="D208" s="14" t="s">
        <v>222</v>
      </c>
    </row>
    <row r="209" spans="2:9" x14ac:dyDescent="0.2">
      <c r="B209" s="10" t="s">
        <v>227</v>
      </c>
      <c r="C209" s="40"/>
      <c r="D209" s="14" t="s">
        <v>220</v>
      </c>
    </row>
    <row r="210" spans="2:9" x14ac:dyDescent="0.2">
      <c r="B210" s="12" t="s">
        <v>228</v>
      </c>
      <c r="C210" s="43"/>
      <c r="D210" s="15" t="s">
        <v>222</v>
      </c>
    </row>
    <row r="212" spans="2:9" x14ac:dyDescent="0.2">
      <c r="B212" s="32" t="s">
        <v>31</v>
      </c>
      <c r="C212" s="33"/>
      <c r="D212" s="33"/>
    </row>
    <row r="213" spans="2:9" x14ac:dyDescent="0.2">
      <c r="B213" s="6" t="s">
        <v>83</v>
      </c>
      <c r="C213" s="7"/>
      <c r="D213" s="8" t="s">
        <v>1546</v>
      </c>
    </row>
    <row r="214" spans="2:9" x14ac:dyDescent="0.2">
      <c r="B214" s="10" t="s">
        <v>164</v>
      </c>
      <c r="C214" s="63" t="str">
        <f>IF($C$6="","",VLOOKUP($C$6,前年度実績参照!$A$5:$IY$95,175,FALSE))</f>
        <v/>
      </c>
      <c r="D214" s="14"/>
    </row>
    <row r="215" spans="2:9" x14ac:dyDescent="0.2">
      <c r="B215" s="10" t="s">
        <v>165</v>
      </c>
      <c r="C215" s="40" t="str">
        <f>IF($C$6="","",VLOOKUP($C$6,前年度実績参照!$A$5:$IY$95,176,FALSE))</f>
        <v/>
      </c>
      <c r="D215" s="14"/>
    </row>
    <row r="216" spans="2:9" x14ac:dyDescent="0.2">
      <c r="B216" s="12" t="s">
        <v>6</v>
      </c>
      <c r="C216" s="43" t="str">
        <f>IF($C$6="","",VLOOKUP($C$6,前年度実績参照!$A$5:$IY$95,177,FALSE))</f>
        <v/>
      </c>
      <c r="D216" s="15"/>
    </row>
    <row r="217" spans="2:9" x14ac:dyDescent="0.2">
      <c r="B217" s="6" t="s">
        <v>84</v>
      </c>
      <c r="C217" s="7"/>
      <c r="D217" s="8" t="s">
        <v>1549</v>
      </c>
    </row>
    <row r="218" spans="2:9" x14ac:dyDescent="0.2">
      <c r="B218" s="10" t="s">
        <v>166</v>
      </c>
      <c r="C218" s="67" t="str">
        <f>IF($C$6="","",VLOOKUP($C$6,前年度実績参照!$A$5:$IY$95,178,FALSE))</f>
        <v/>
      </c>
      <c r="D218" s="14"/>
      <c r="F218" t="s">
        <v>236</v>
      </c>
      <c r="G218" t="s">
        <v>237</v>
      </c>
    </row>
    <row r="219" spans="2:9" x14ac:dyDescent="0.2">
      <c r="B219" s="10" t="s">
        <v>167</v>
      </c>
      <c r="C219" s="40" t="str">
        <f>IF($C$6="","",VLOOKUP($C$6,前年度実績参照!$A$5:$IY$95,179,FALSE))</f>
        <v/>
      </c>
      <c r="D219" s="14"/>
    </row>
    <row r="220" spans="2:9" x14ac:dyDescent="0.2">
      <c r="B220" s="12" t="s">
        <v>168</v>
      </c>
      <c r="C220" s="43" t="str">
        <f>IF($C$6="","",VLOOKUP($C$6,前年度実績参照!$A$5:$IY$95,180,FALSE))</f>
        <v/>
      </c>
      <c r="D220" s="15"/>
    </row>
    <row r="221" spans="2:9" x14ac:dyDescent="0.2">
      <c r="B221" s="6" t="s">
        <v>85</v>
      </c>
      <c r="C221" s="7"/>
      <c r="D221" s="8" t="s">
        <v>1549</v>
      </c>
    </row>
    <row r="222" spans="2:9" x14ac:dyDescent="0.2">
      <c r="B222" s="10" t="s">
        <v>169</v>
      </c>
      <c r="C222" s="63" t="str">
        <f>IF($C$6="","",VLOOKUP($C$6,前年度実績参照!$A$5:$IY$95,181,FALSE))</f>
        <v/>
      </c>
      <c r="D222" s="14"/>
      <c r="F222" t="s">
        <v>236</v>
      </c>
      <c r="G222" t="s">
        <v>237</v>
      </c>
    </row>
    <row r="223" spans="2:9" x14ac:dyDescent="0.2">
      <c r="B223" s="12" t="s">
        <v>170</v>
      </c>
      <c r="C223" s="43" t="str">
        <f>IF($C$6="","",VLOOKUP($C$6,前年度実績参照!$A$5:$IY$95,182,FALSE))</f>
        <v/>
      </c>
      <c r="D223" s="15"/>
      <c r="F223" t="s">
        <v>240</v>
      </c>
      <c r="G223" t="s">
        <v>241</v>
      </c>
      <c r="H223" t="s">
        <v>238</v>
      </c>
      <c r="I223" t="s">
        <v>239</v>
      </c>
    </row>
    <row r="224" spans="2:9" x14ac:dyDescent="0.2">
      <c r="B224" s="6" t="s">
        <v>86</v>
      </c>
      <c r="C224" s="7"/>
      <c r="D224" s="8" t="s">
        <v>1551</v>
      </c>
    </row>
    <row r="225" spans="2:4" x14ac:dyDescent="0.2">
      <c r="B225" s="10" t="s">
        <v>171</v>
      </c>
      <c r="C225" s="63"/>
      <c r="D225" s="14"/>
    </row>
    <row r="226" spans="2:4" x14ac:dyDescent="0.2">
      <c r="B226" s="12" t="s">
        <v>7</v>
      </c>
      <c r="C226" s="43"/>
      <c r="D226" s="15"/>
    </row>
    <row r="227" spans="2:4" x14ac:dyDescent="0.2">
      <c r="B227" s="6" t="s">
        <v>87</v>
      </c>
      <c r="C227" s="7"/>
      <c r="D227" s="8" t="s">
        <v>1551</v>
      </c>
    </row>
    <row r="228" spans="2:4" x14ac:dyDescent="0.2">
      <c r="B228" s="10" t="s">
        <v>171</v>
      </c>
      <c r="C228" s="63"/>
      <c r="D228" s="14"/>
    </row>
    <row r="229" spans="2:4" x14ac:dyDescent="0.2">
      <c r="B229" s="12" t="s">
        <v>8</v>
      </c>
      <c r="C229" s="43"/>
      <c r="D229" s="15"/>
    </row>
    <row r="230" spans="2:4" x14ac:dyDescent="0.2">
      <c r="B230" s="6" t="s">
        <v>89</v>
      </c>
      <c r="C230" s="7"/>
      <c r="D230" s="8" t="s">
        <v>1551</v>
      </c>
    </row>
    <row r="231" spans="2:4" x14ac:dyDescent="0.2">
      <c r="B231" s="10" t="s">
        <v>172</v>
      </c>
      <c r="C231" s="63" t="str">
        <f>IF($C$6="","",VLOOKUP($C$6,前年度実績参照!$A$5:$IY$95,188,FALSE))</f>
        <v/>
      </c>
      <c r="D231" s="14"/>
    </row>
    <row r="232" spans="2:4" x14ac:dyDescent="0.2">
      <c r="B232" s="12" t="s">
        <v>173</v>
      </c>
      <c r="C232" s="43"/>
      <c r="D232" s="15"/>
    </row>
    <row r="234" spans="2:4" x14ac:dyDescent="0.2">
      <c r="B234" s="28" t="s">
        <v>32</v>
      </c>
    </row>
    <row r="235" spans="2:4" x14ac:dyDescent="0.2">
      <c r="B235" s="30" t="s">
        <v>216</v>
      </c>
      <c r="C235" s="7"/>
      <c r="D235" s="8" t="s">
        <v>1551</v>
      </c>
    </row>
    <row r="236" spans="2:4" x14ac:dyDescent="0.2">
      <c r="B236" s="10" t="s">
        <v>90</v>
      </c>
      <c r="C236" s="63"/>
      <c r="D236" s="31"/>
    </row>
    <row r="237" spans="2:4" x14ac:dyDescent="0.2">
      <c r="B237" s="10" t="s">
        <v>91</v>
      </c>
      <c r="C237" s="40"/>
      <c r="D237" s="14"/>
    </row>
    <row r="238" spans="2:4" x14ac:dyDescent="0.2">
      <c r="B238" s="12" t="s">
        <v>92</v>
      </c>
      <c r="C238" s="43"/>
      <c r="D238" s="15"/>
    </row>
    <row r="239" spans="2:4" x14ac:dyDescent="0.2">
      <c r="B239" s="157" t="s">
        <v>93</v>
      </c>
      <c r="C239" s="20" t="s">
        <v>171</v>
      </c>
      <c r="D239" s="56"/>
    </row>
    <row r="240" spans="2:4" x14ac:dyDescent="0.2">
      <c r="B240" s="154"/>
      <c r="C240" s="22" t="s">
        <v>7</v>
      </c>
      <c r="D240" s="58"/>
    </row>
    <row r="241" spans="2:4" x14ac:dyDescent="0.2">
      <c r="B241" s="157" t="s">
        <v>94</v>
      </c>
      <c r="C241" s="20" t="s">
        <v>174</v>
      </c>
      <c r="D241" s="56"/>
    </row>
    <row r="242" spans="2:4" x14ac:dyDescent="0.2">
      <c r="B242" s="153"/>
      <c r="C242" s="21" t="s">
        <v>175</v>
      </c>
      <c r="D242" s="57"/>
    </row>
    <row r="243" spans="2:4" x14ac:dyDescent="0.2">
      <c r="B243" s="153"/>
      <c r="C243" s="21" t="s">
        <v>176</v>
      </c>
      <c r="D243" s="57"/>
    </row>
    <row r="244" spans="2:4" x14ac:dyDescent="0.2">
      <c r="B244" s="153"/>
      <c r="C244" s="21" t="s">
        <v>9</v>
      </c>
      <c r="D244" s="57"/>
    </row>
    <row r="245" spans="2:4" x14ac:dyDescent="0.2">
      <c r="B245" s="153"/>
      <c r="C245" s="21" t="s">
        <v>177</v>
      </c>
      <c r="D245" s="57"/>
    </row>
    <row r="246" spans="2:4" x14ac:dyDescent="0.2">
      <c r="B246" s="154"/>
      <c r="C246" s="22" t="s">
        <v>10</v>
      </c>
      <c r="D246" s="58"/>
    </row>
    <row r="247" spans="2:4" x14ac:dyDescent="0.2">
      <c r="B247" s="157" t="s">
        <v>95</v>
      </c>
      <c r="C247" s="20" t="s">
        <v>178</v>
      </c>
      <c r="D247" s="56"/>
    </row>
    <row r="248" spans="2:4" x14ac:dyDescent="0.2">
      <c r="B248" s="153"/>
      <c r="C248" s="21" t="s">
        <v>179</v>
      </c>
      <c r="D248" s="57"/>
    </row>
    <row r="249" spans="2:4" x14ac:dyDescent="0.2">
      <c r="B249" s="154"/>
      <c r="C249" s="22" t="s">
        <v>180</v>
      </c>
      <c r="D249" s="58"/>
    </row>
    <row r="250" spans="2:4" x14ac:dyDescent="0.2">
      <c r="B250" s="157" t="s">
        <v>96</v>
      </c>
      <c r="C250" s="20" t="s">
        <v>181</v>
      </c>
      <c r="D250" s="56" t="str">
        <f>IF($C$6="","",VLOOKUP($C$6,前年度実績参照!$A$5:$IY$95,204,FALSE))</f>
        <v/>
      </c>
    </row>
    <row r="251" spans="2:4" x14ac:dyDescent="0.2">
      <c r="B251" s="154"/>
      <c r="C251" s="22" t="s">
        <v>182</v>
      </c>
      <c r="D251" s="58"/>
    </row>
    <row r="252" spans="2:4" x14ac:dyDescent="0.2">
      <c r="B252" s="157" t="s">
        <v>97</v>
      </c>
      <c r="C252" s="20" t="s">
        <v>181</v>
      </c>
      <c r="D252" s="56" t="str">
        <f>IF($C$6="","",VLOOKUP($C$6,前年度実績参照!$A$5:$IY$95,206,FALSE))</f>
        <v/>
      </c>
    </row>
    <row r="253" spans="2:4" x14ac:dyDescent="0.2">
      <c r="B253" s="154"/>
      <c r="C253" s="22" t="s">
        <v>182</v>
      </c>
      <c r="D253" s="58"/>
    </row>
    <row r="254" spans="2:4" x14ac:dyDescent="0.2">
      <c r="B254" s="157" t="s">
        <v>98</v>
      </c>
      <c r="C254" s="20" t="s">
        <v>181</v>
      </c>
      <c r="D254" s="56" t="str">
        <f>IF($C$6="","",VLOOKUP($C$6,前年度実績参照!$A$5:$IY$95,208,FALSE))</f>
        <v/>
      </c>
    </row>
    <row r="255" spans="2:4" x14ac:dyDescent="0.2">
      <c r="B255" s="154"/>
      <c r="C255" s="22" t="s">
        <v>183</v>
      </c>
      <c r="D255" s="58"/>
    </row>
    <row r="256" spans="2:4" x14ac:dyDescent="0.2">
      <c r="B256" s="157" t="s">
        <v>99</v>
      </c>
      <c r="C256" s="20" t="s">
        <v>181</v>
      </c>
      <c r="D256" s="68" t="str">
        <f>IF($C$6="","",VLOOKUP($C$6,前年度実績参照!$A$5:$IY$95,210,FALSE))</f>
        <v/>
      </c>
    </row>
    <row r="257" spans="2:4" x14ac:dyDescent="0.2">
      <c r="B257" s="153"/>
      <c r="C257" s="21" t="s">
        <v>183</v>
      </c>
      <c r="D257" s="57"/>
    </row>
    <row r="258" spans="2:4" x14ac:dyDescent="0.2">
      <c r="B258" s="154"/>
      <c r="C258" s="22" t="s">
        <v>184</v>
      </c>
      <c r="D258" s="69"/>
    </row>
    <row r="259" spans="2:4" x14ac:dyDescent="0.2">
      <c r="B259" s="157" t="s">
        <v>100</v>
      </c>
      <c r="C259" s="20" t="s">
        <v>181</v>
      </c>
      <c r="D259" s="56" t="str">
        <f>IF($C$6="","",VLOOKUP($C$6,前年度実績参照!$A$5:$IY$95,213,FALSE))</f>
        <v/>
      </c>
    </row>
    <row r="260" spans="2:4" x14ac:dyDescent="0.2">
      <c r="B260" s="154"/>
      <c r="C260" s="22" t="s">
        <v>182</v>
      </c>
      <c r="D260" s="58"/>
    </row>
    <row r="261" spans="2:4" x14ac:dyDescent="0.2">
      <c r="B261" s="157" t="s">
        <v>89</v>
      </c>
      <c r="C261" s="20" t="s">
        <v>185</v>
      </c>
      <c r="D261" s="56" t="str">
        <f>IF($C$6="","",VLOOKUP($C$6,前年度実績参照!$A$5:$IY$95,215,FALSE))</f>
        <v/>
      </c>
    </row>
    <row r="262" spans="2:4" x14ac:dyDescent="0.2">
      <c r="B262" s="153"/>
      <c r="C262" s="21" t="s">
        <v>181</v>
      </c>
      <c r="D262" s="68" t="str">
        <f>IF($C$6="","",VLOOKUP($C$6,前年度実績参照!$A$5:$IY$95,216,FALSE))</f>
        <v/>
      </c>
    </row>
    <row r="263" spans="2:4" x14ac:dyDescent="0.2">
      <c r="B263" s="154"/>
      <c r="C263" s="22" t="s">
        <v>182</v>
      </c>
      <c r="D263" s="58"/>
    </row>
    <row r="265" spans="2:4" x14ac:dyDescent="0.2">
      <c r="B265" s="28" t="s">
        <v>33</v>
      </c>
    </row>
    <row r="266" spans="2:4" x14ac:dyDescent="0.2">
      <c r="B266" s="6" t="s">
        <v>101</v>
      </c>
      <c r="C266" s="7"/>
      <c r="D266" s="8" t="s">
        <v>1551</v>
      </c>
    </row>
    <row r="267" spans="2:4" x14ac:dyDescent="0.2">
      <c r="B267" s="10" t="s">
        <v>11</v>
      </c>
      <c r="C267" s="63"/>
      <c r="D267" s="14"/>
    </row>
    <row r="268" spans="2:4" x14ac:dyDescent="0.2">
      <c r="B268" s="10" t="s">
        <v>186</v>
      </c>
      <c r="C268" s="40"/>
      <c r="D268" s="14"/>
    </row>
    <row r="269" spans="2:4" x14ac:dyDescent="0.2">
      <c r="B269" s="10" t="s">
        <v>12</v>
      </c>
      <c r="C269" s="40"/>
      <c r="D269" s="14"/>
    </row>
    <row r="270" spans="2:4" x14ac:dyDescent="0.2">
      <c r="B270" s="10" t="s">
        <v>13</v>
      </c>
      <c r="C270" s="40"/>
      <c r="D270" s="14"/>
    </row>
    <row r="271" spans="2:4" x14ac:dyDescent="0.2">
      <c r="B271" s="10" t="s">
        <v>14</v>
      </c>
      <c r="C271" s="40"/>
      <c r="D271" s="14"/>
    </row>
    <row r="272" spans="2:4" x14ac:dyDescent="0.2">
      <c r="B272" s="10" t="s">
        <v>187</v>
      </c>
      <c r="C272" s="40"/>
      <c r="D272" s="14"/>
    </row>
    <row r="273" spans="2:4" x14ac:dyDescent="0.2">
      <c r="B273" s="10" t="s">
        <v>188</v>
      </c>
      <c r="C273" s="40"/>
      <c r="D273" s="14"/>
    </row>
    <row r="274" spans="2:4" x14ac:dyDescent="0.2">
      <c r="B274" s="10" t="s">
        <v>189</v>
      </c>
      <c r="C274" s="40"/>
      <c r="D274" s="14"/>
    </row>
    <row r="275" spans="2:4" x14ac:dyDescent="0.2">
      <c r="B275" s="10" t="s">
        <v>15</v>
      </c>
      <c r="C275" s="40"/>
      <c r="D275" s="14"/>
    </row>
    <row r="276" spans="2:4" x14ac:dyDescent="0.2">
      <c r="B276" s="10" t="s">
        <v>190</v>
      </c>
      <c r="C276" s="40"/>
      <c r="D276" s="14"/>
    </row>
    <row r="277" spans="2:4" x14ac:dyDescent="0.2">
      <c r="B277" s="12" t="s">
        <v>16</v>
      </c>
      <c r="C277" s="43"/>
      <c r="D277" s="15"/>
    </row>
    <row r="278" spans="2:4" x14ac:dyDescent="0.2">
      <c r="B278" s="129" t="s">
        <v>1563</v>
      </c>
      <c r="C278" s="130"/>
      <c r="D278" s="131" t="s">
        <v>1551</v>
      </c>
    </row>
    <row r="279" spans="2:4" x14ac:dyDescent="0.2">
      <c r="B279" s="132" t="s">
        <v>1553</v>
      </c>
      <c r="C279" s="87"/>
      <c r="D279" s="133"/>
    </row>
    <row r="280" spans="2:4" x14ac:dyDescent="0.2">
      <c r="B280" s="132" t="s">
        <v>1554</v>
      </c>
      <c r="C280" s="127"/>
      <c r="D280" s="134"/>
    </row>
    <row r="281" spans="2:4" x14ac:dyDescent="0.2">
      <c r="B281" s="132" t="s">
        <v>1555</v>
      </c>
      <c r="C281" s="135" t="s">
        <v>1556</v>
      </c>
      <c r="D281" s="51"/>
    </row>
    <row r="282" spans="2:4" x14ac:dyDescent="0.2">
      <c r="B282" s="136" t="s">
        <v>3</v>
      </c>
      <c r="C282" s="135" t="s">
        <v>191</v>
      </c>
      <c r="D282" s="125"/>
    </row>
    <row r="283" spans="2:4" x14ac:dyDescent="0.2">
      <c r="B283" s="136" t="s">
        <v>4</v>
      </c>
      <c r="C283" s="135" t="s">
        <v>192</v>
      </c>
      <c r="D283" s="125"/>
    </row>
    <row r="284" spans="2:4" x14ac:dyDescent="0.2">
      <c r="B284" s="136" t="s">
        <v>103</v>
      </c>
      <c r="C284" s="135" t="s">
        <v>192</v>
      </c>
      <c r="D284" s="125"/>
    </row>
    <row r="285" spans="2:4" x14ac:dyDescent="0.2">
      <c r="B285" s="136" t="s">
        <v>104</v>
      </c>
      <c r="C285" s="135" t="s">
        <v>192</v>
      </c>
      <c r="D285" s="125"/>
    </row>
    <row r="286" spans="2:4" x14ac:dyDescent="0.2">
      <c r="B286" s="136" t="s">
        <v>105</v>
      </c>
      <c r="C286" s="135" t="s">
        <v>192</v>
      </c>
      <c r="D286" s="125"/>
    </row>
    <row r="287" spans="2:4" x14ac:dyDescent="0.2">
      <c r="B287" s="136" t="s">
        <v>106</v>
      </c>
      <c r="C287" s="135" t="s">
        <v>192</v>
      </c>
      <c r="D287" s="125"/>
    </row>
    <row r="288" spans="2:4" x14ac:dyDescent="0.2">
      <c r="B288" s="132" t="s">
        <v>1557</v>
      </c>
      <c r="C288" s="135" t="s">
        <v>192</v>
      </c>
      <c r="D288" s="125"/>
    </row>
    <row r="289" spans="2:7" x14ac:dyDescent="0.2">
      <c r="B289" s="136"/>
      <c r="C289" s="137" t="s">
        <v>20</v>
      </c>
      <c r="D289" s="125"/>
    </row>
    <row r="290" spans="2:7" x14ac:dyDescent="0.2">
      <c r="B290" s="136" t="s">
        <v>109</v>
      </c>
      <c r="C290" s="138" t="s">
        <v>1558</v>
      </c>
      <c r="D290" s="69"/>
    </row>
    <row r="291" spans="2:7" x14ac:dyDescent="0.2">
      <c r="B291" s="136"/>
      <c r="C291" s="139" t="s">
        <v>1559</v>
      </c>
      <c r="D291" s="125"/>
    </row>
    <row r="292" spans="2:7" x14ac:dyDescent="0.2">
      <c r="B292" s="136" t="s">
        <v>111</v>
      </c>
      <c r="C292" s="135" t="s">
        <v>23</v>
      </c>
      <c r="D292" s="125"/>
    </row>
    <row r="293" spans="2:7" x14ac:dyDescent="0.2">
      <c r="B293" s="158" t="s">
        <v>245</v>
      </c>
      <c r="C293" s="140" t="s">
        <v>1560</v>
      </c>
      <c r="D293" s="126"/>
      <c r="E293" s="37" t="s">
        <v>1562</v>
      </c>
    </row>
    <row r="294" spans="2:7" x14ac:dyDescent="0.2">
      <c r="B294" s="159"/>
      <c r="C294" s="141" t="s">
        <v>1561</v>
      </c>
      <c r="D294" s="58"/>
    </row>
    <row r="296" spans="2:7" x14ac:dyDescent="0.2">
      <c r="B296" s="5" t="s">
        <v>34</v>
      </c>
    </row>
    <row r="297" spans="2:7" x14ac:dyDescent="0.2">
      <c r="B297" s="6" t="s">
        <v>218</v>
      </c>
      <c r="C297" s="7"/>
      <c r="D297" s="8" t="s">
        <v>1548</v>
      </c>
    </row>
    <row r="298" spans="2:7" x14ac:dyDescent="0.2">
      <c r="B298" s="9" t="s">
        <v>112</v>
      </c>
      <c r="C298" s="42" t="str">
        <f>IF($C$6="","",VLOOKUP($C$6,前年度実績参照!$A$5:$IY$95,244,FALSE))</f>
        <v/>
      </c>
      <c r="D298" s="31"/>
    </row>
    <row r="299" spans="2:7" x14ac:dyDescent="0.2">
      <c r="B299" s="10" t="s">
        <v>113</v>
      </c>
      <c r="C299" s="42" t="str">
        <f>IF($C$6="","",VLOOKUP($C$6,前年度実績参照!$A$5:$IY$95,245,FALSE))</f>
        <v/>
      </c>
      <c r="D299" s="14"/>
    </row>
    <row r="300" spans="2:7" x14ac:dyDescent="0.2">
      <c r="B300" s="10" t="s">
        <v>1013</v>
      </c>
      <c r="C300" s="89" t="str">
        <f>IF($C$6="","",VLOOKUP($C$6,前年度実績参照!$A$5:$IY$95,246,FALSE))</f>
        <v/>
      </c>
      <c r="D300" s="14" t="s">
        <v>1001</v>
      </c>
    </row>
    <row r="301" spans="2:7" x14ac:dyDescent="0.2">
      <c r="B301" s="10" t="s">
        <v>1014</v>
      </c>
      <c r="C301" s="89" t="str">
        <f>IF($C$6="","",VLOOKUP($C$6,前年度実績参照!$A$5:$IY$95,247,FALSE))</f>
        <v/>
      </c>
      <c r="D301" s="14" t="s">
        <v>1002</v>
      </c>
    </row>
    <row r="302" spans="2:7" x14ac:dyDescent="0.2">
      <c r="B302" s="10" t="s">
        <v>1015</v>
      </c>
      <c r="C302" s="42" t="str">
        <f>IF($C$6="","",VLOOKUP($C$6,前年度実績参照!$A$5:$IY$95,248,FALSE))</f>
        <v/>
      </c>
      <c r="D302" s="14"/>
      <c r="F302" t="s">
        <v>246</v>
      </c>
      <c r="G302" t="s">
        <v>247</v>
      </c>
    </row>
    <row r="303" spans="2:7" x14ac:dyDescent="0.2">
      <c r="B303" s="10" t="s">
        <v>1016</v>
      </c>
      <c r="C303" s="42" t="str">
        <f>IF($C$6="","",VLOOKUP($C$6,前年度実績参照!$A$5:$IY$95,249,FALSE))</f>
        <v/>
      </c>
      <c r="D303" s="14"/>
    </row>
    <row r="304" spans="2:7" x14ac:dyDescent="0.2">
      <c r="B304" s="10" t="s">
        <v>114</v>
      </c>
      <c r="C304" s="42" t="str">
        <f>IF($C$6="","",VLOOKUP($C$6,前年度実績参照!$A$5:$IY$95,250,FALSE))</f>
        <v/>
      </c>
      <c r="D304" s="14"/>
    </row>
    <row r="305" spans="2:7" x14ac:dyDescent="0.2">
      <c r="B305" s="10" t="s">
        <v>115</v>
      </c>
      <c r="C305" s="42" t="str">
        <f>IF($C$6="","",VLOOKUP($C$6,前年度実績参照!$A$5:$IY$95,251,FALSE))</f>
        <v/>
      </c>
      <c r="D305" s="14"/>
      <c r="E305" s="37" t="s">
        <v>1575</v>
      </c>
    </row>
    <row r="306" spans="2:7" x14ac:dyDescent="0.2">
      <c r="B306" s="12" t="s">
        <v>116</v>
      </c>
      <c r="C306" s="72" t="str">
        <f>IF($C$6="","",VLOOKUP($C$6,前年度実績参照!$A$5:$IY$95,252,FALSE))</f>
        <v/>
      </c>
      <c r="D306" s="15"/>
      <c r="E306" s="142" t="s">
        <v>1575</v>
      </c>
    </row>
    <row r="308" spans="2:7" x14ac:dyDescent="0.2">
      <c r="B308" s="5" t="s">
        <v>35</v>
      </c>
    </row>
    <row r="309" spans="2:7" x14ac:dyDescent="0.2">
      <c r="B309" s="6" t="s">
        <v>117</v>
      </c>
      <c r="C309" s="7"/>
      <c r="D309" s="8" t="s">
        <v>1550</v>
      </c>
    </row>
    <row r="310" spans="2:7" x14ac:dyDescent="0.2">
      <c r="B310" s="117" t="s">
        <v>1529</v>
      </c>
      <c r="C310" s="123"/>
      <c r="D310" s="34"/>
    </row>
    <row r="311" spans="2:7" x14ac:dyDescent="0.2">
      <c r="B311" s="10" t="s">
        <v>1530</v>
      </c>
      <c r="C311" s="70"/>
      <c r="D311" s="14"/>
    </row>
    <row r="312" spans="2:7" x14ac:dyDescent="0.2">
      <c r="B312" s="10" t="s">
        <v>135</v>
      </c>
      <c r="C312" s="71"/>
      <c r="D312" s="14"/>
    </row>
    <row r="313" spans="2:7" x14ac:dyDescent="0.2">
      <c r="B313" s="10" t="s">
        <v>1530</v>
      </c>
      <c r="C313" s="70"/>
      <c r="D313" s="14"/>
    </row>
    <row r="314" spans="2:7" x14ac:dyDescent="0.2">
      <c r="B314" s="10" t="s">
        <v>135</v>
      </c>
      <c r="C314" s="71"/>
      <c r="D314" s="14"/>
    </row>
    <row r="315" spans="2:7" x14ac:dyDescent="0.2">
      <c r="B315" s="10" t="s">
        <v>1530</v>
      </c>
      <c r="C315" s="70"/>
      <c r="D315" s="14"/>
    </row>
    <row r="316" spans="2:7" x14ac:dyDescent="0.2">
      <c r="B316" s="10" t="s">
        <v>135</v>
      </c>
      <c r="C316" s="71"/>
      <c r="D316" s="14"/>
    </row>
    <row r="317" spans="2:7" x14ac:dyDescent="0.2">
      <c r="B317" s="6" t="s">
        <v>118</v>
      </c>
      <c r="C317" s="122" t="str">
        <f>IF($C$6="","",VLOOKUP($C$6,前年度実績参照!$A$5:$IY$95,259,FALSE))</f>
        <v/>
      </c>
      <c r="D317" s="35"/>
      <c r="F317" t="s">
        <v>263</v>
      </c>
      <c r="G317" t="s">
        <v>245</v>
      </c>
    </row>
    <row r="320" spans="2:7" x14ac:dyDescent="0.2">
      <c r="B320" s="4" t="s">
        <v>1021</v>
      </c>
    </row>
    <row r="321" spans="2:2" x14ac:dyDescent="0.2">
      <c r="B321" s="4" t="s">
        <v>1022</v>
      </c>
    </row>
  </sheetData>
  <sheetProtection password="FE8F" sheet="1" objects="1" scenarios="1"/>
  <mergeCells count="30">
    <mergeCell ref="B126:B127"/>
    <mergeCell ref="B128:B129"/>
    <mergeCell ref="B114:B115"/>
    <mergeCell ref="B239:B240"/>
    <mergeCell ref="B241:B246"/>
    <mergeCell ref="B293:B294"/>
    <mergeCell ref="C20:D20"/>
    <mergeCell ref="B90:B91"/>
    <mergeCell ref="B124:B125"/>
    <mergeCell ref="B259:B260"/>
    <mergeCell ref="B261:B263"/>
    <mergeCell ref="B116:B117"/>
    <mergeCell ref="B118:B119"/>
    <mergeCell ref="B247:B249"/>
    <mergeCell ref="B250:B251"/>
    <mergeCell ref="B252:B253"/>
    <mergeCell ref="B254:B255"/>
    <mergeCell ref="B256:B258"/>
    <mergeCell ref="A2:D2"/>
    <mergeCell ref="C10:D10"/>
    <mergeCell ref="C11:D11"/>
    <mergeCell ref="B83:B85"/>
    <mergeCell ref="B87:B89"/>
    <mergeCell ref="C16:D16"/>
    <mergeCell ref="B72:B74"/>
    <mergeCell ref="B76:B78"/>
    <mergeCell ref="B79:B80"/>
    <mergeCell ref="B61:B63"/>
    <mergeCell ref="B65:B67"/>
    <mergeCell ref="B68:B69"/>
  </mergeCells>
  <phoneticPr fontId="1"/>
  <dataValidations xWindow="455" yWindow="486" count="35">
    <dataValidation type="list" allowBlank="1" showInputMessage="1" showErrorMessage="1" sqref="C26 C32 C29">
      <formula1>$F$26:$G$26</formula1>
    </dataValidation>
    <dataValidation type="list" allowBlank="1" showInputMessage="1" showErrorMessage="1" sqref="C222">
      <formula1>$F$222:$G$222</formula1>
    </dataValidation>
    <dataValidation type="list" allowBlank="1" showInputMessage="1" showErrorMessage="1" sqref="C223">
      <formula1>$F$223:$I$223</formula1>
    </dataValidation>
    <dataValidation type="list" allowBlank="1" showInputMessage="1" showErrorMessage="1" sqref="C218:C219">
      <formula1>$F$218:$G$218</formula1>
    </dataValidation>
    <dataValidation type="list" allowBlank="1" showInputMessage="1" showErrorMessage="1" sqref="D63 D98 D95 D91 D89 D85 D80 D78 D74 D69 D67">
      <formula1>$F$63:$I$63</formula1>
    </dataValidation>
    <dataValidation type="list" allowBlank="1" showInputMessage="1" showErrorMessage="1" sqref="C100:C102">
      <formula1>$F$100:$G$100</formula1>
    </dataValidation>
    <dataValidation type="list" allowBlank="1" showInputMessage="1" showErrorMessage="1" sqref="C112">
      <formula1>$F$112:$J$112</formula1>
    </dataValidation>
    <dataValidation type="list" allowBlank="1" showInputMessage="1" showErrorMessage="1" sqref="C120">
      <formula1>$F$120:$I$120</formula1>
    </dataValidation>
    <dataValidation type="list" allowBlank="1" showInputMessage="1" showErrorMessage="1" sqref="D140:D141">
      <formula1>$F$135:$G$135</formula1>
    </dataValidation>
    <dataValidation type="list" allowBlank="1" showInputMessage="1" showErrorMessage="1" sqref="C317">
      <formula1>$F$317:$G$317</formula1>
    </dataValidation>
    <dataValidation type="list" allowBlank="1" showInputMessage="1" showErrorMessage="1" sqref="C122">
      <formula1>$F$122:$J$122</formula1>
    </dataValidation>
    <dataValidation type="list" allowBlank="1" showInputMessage="1" showErrorMessage="1" sqref="C130">
      <formula1>$F$130:$I$130</formula1>
    </dataValidation>
    <dataValidation allowBlank="1" showInputMessage="1" showErrorMessage="1" promptTitle="看護師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1"/>
    <dataValidation allowBlank="1" showInputMessage="1" showErrorMessage="1" promptTitle="副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50"/>
    <dataValidation allowBlank="1" showInputMessage="1" showErrorMessage="1" promptTitle="看護師長" prompt="専従でない場合、1日の勤務時間ごとに、_x000a_2時間未満＝0.1_x000a_4時間未満＝0.25_x000a_6時間未満＝0.5_x000a_8時間未満＝0.75_x000a_として総数を記入。_x000a_（例：6時間未満1人と4時間未満2人の場合、0.5×1＋0.25×2＝1）" sqref="C49"/>
    <dataValidation allowBlank="1" showInputMessage="1" showErrorMessage="1" promptTitle="非常勤技師（パートタイム）" prompt="週40時間未満契約の技師数を1日の勤務時間ごとに、_x000a_2時間未満＝0.1_x000a_4時間未満＝0.25_x000a_6時間未満＝0.5_x000a_8時間未満＝0.75_x000a_として総数を記入。_x000a_（例：6時間未満1人と4時間未満2人の場合、0.5×1＋0.25×2＝1）" sqref="C46"/>
    <dataValidation allowBlank="1" showInputMessage="1" showErrorMessage="1" promptTitle="採血場所" prompt="1：輸血部_x000a_2：病棟_x000a_3：外来_x000a_4：その他" sqref="C214"/>
    <dataValidation allowBlank="1" showInputMessage="1" showErrorMessage="1" promptTitle="採血担当" prompt="1：輸血部医師_x000a_2：輸血部看護師_x000a_3：診療科医師_x000a_4：その他_x000a_自己血外来等で輸血部所属以外の看護師が採血する場合は、その他を選択" sqref="C215"/>
    <dataValidation allowBlank="1" showInputMessage="1" showErrorMessage="1" promptTitle="保管場所" prompt="1：輸血部_x000a_2：病棟_x000a_3：外来_x000a_4：血液センター_x000a_5：その他_x000a_" sqref="C216"/>
    <dataValidation allowBlank="1" showInputMessage="1" showErrorMessage="1" promptTitle="アルブミン製剤使用量" prompt="年間使用量をｇ換算して、小数点以下を切り上げて記入" sqref="C195"/>
    <dataValidation allowBlank="1" showInputMessage="1" showErrorMessage="1" promptTitle="赤血球製剤の患者数（実数）" prompt="赤血球製剤を輸血した患者実数を記入。同一患者が何回輸血しても1人とカウントする。_x000a_延べ数で回答の場合→数字の前に！を記入_x000a_（例：延べ数800人＝！800）_x000a_" sqref="C198"/>
    <dataValidation allowBlank="1" showInputMessage="1" showErrorMessage="1" promptTitle="血小板製剤の患者数（実数）" prompt="血小板製剤を輸血した患者実数を記入。同一患者が何回輸血しても1人とカウントする。_x000a_延べ数で回答の場合→数字の前に！を記入_x000a_（例：延べ数800人＝！800）" sqref="C199"/>
    <dataValidation allowBlank="1" showInputMessage="1" showErrorMessage="1" promptTitle="血漿製剤の患者数（実数）" prompt="血漿製剤を輸血した患者実数を記入。同一患者が何回輸血しても1人とカウントする。_x000a_延べ数で回答の場合→数字の前に！を記入_x000a_（例：延べ数800人＝！800）" sqref="C200"/>
    <dataValidation allowBlank="1" showInputMessage="1" showErrorMessage="1" promptTitle="輸血患者数（重複なし）" prompt="輸血患者の実数を記入。上記のいずれの製剤を何回輸血しても1人とカウントする。_x000a__x000a_延べ数で回答の場合→数字の頭に！_x000a_（例：延べ数1200人＝！1200）" sqref="C201"/>
    <dataValidation allowBlank="1" showInputMessage="1" showErrorMessage="1" promptTitle="その他の自己血関連業務" prompt="自己フィブリン糊などの作成をしていれば具体的に記入_x000a_実施していなければ×を記入" sqref="C231"/>
    <dataValidation allowBlank="1" showInputMessage="1" showErrorMessage="1" prompt="未実施は×を入力" sqref="C267:C277 C279:C281 C236:C238 D239:D249 D282:D294"/>
    <dataValidation type="list" allowBlank="1" showInputMessage="1" showErrorMessage="1" prompt="実施　○_x000a_未実施　×" sqref="C135:C138">
      <formula1>$F$135:$G$135</formula1>
    </dataValidation>
    <dataValidation allowBlank="1" showInputMessage="1" showErrorMessage="1" prompt="対応　○_x000a_非対応　×" sqref="C302:C303"/>
    <dataValidation allowBlank="1" showInputMessage="1" showErrorMessage="1" prompt="実施　○_x000a_未実施　×" sqref="C304"/>
    <dataValidation allowBlank="1" showInputMessage="1" showErrorMessage="1" prompt="対応可能　○_x000a_未対応　×" sqref="C305:C306"/>
    <dataValidation allowBlank="1" showInputMessage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なしの場合は×を入力" sqref="D262"/>
    <dataValidation allowBlank="1" showInputMessage="1" showErrorMessage="1" prompt="未実施の場合は×を入力" sqref="D261"/>
    <dataValidation allowBlank="1" showInputMessage="1" showErrorMessage="1" promptTitle="輸血部の協力業務" prompt="1：HLA検査_x000a_2：CD34定量_x000a_3：細胞採取_x000a_4：採取細胞処理_x000a_5：採取細胞の保管管理_x000a_6：その他_x000a__x000a_複数ある場合には、1+2のように入力_x000a__x000a_未実施は×を入力" sqref="D250 D252 D254 D256 D259"/>
    <dataValidation allowBlank="1" showInputMessage="1" showErrorMessage="1" promptTitle="内線番号" prompt="直通の場合はダイヤルインと記入してください。" sqref="C18"/>
    <dataValidation allowBlank="1" showInputMessage="1" showErrorMessage="1" promptTitle="アルブミン製剤使用患者数（実数）" prompt="アルブミンを使用した患者実数（重複なし）を記入。同一患者が何回使用しても1回とカウントする。_x000a_延べ数で回答の場合→数字の前に！を記入_x000a_（例：延べ数300人＝！300）" sqref="C196"/>
  </dataValidations>
  <pageMargins left="0.70866141732283472" right="0.70866141732283472" top="0.74803149606299213" bottom="0.74803149606299213" header="0.31496062992125984" footer="0.31496062992125984"/>
  <pageSetup paperSize="9" scale="99" fitToHeight="0" orientation="portrait" errors="blank" r:id="rId1"/>
  <rowBreaks count="6" manualBreakCount="6">
    <brk id="57" max="16383" man="1"/>
    <brk id="104" max="16383" man="1"/>
    <brk id="142" max="16383" man="1"/>
    <brk id="202" max="16383" man="1"/>
    <brk id="233" max="16383" man="1"/>
    <brk id="2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Z8"/>
  <sheetViews>
    <sheetView showZeros="0" workbookViewId="0"/>
  </sheetViews>
  <sheetFormatPr defaultRowHeight="13.2" x14ac:dyDescent="0.2"/>
  <cols>
    <col min="246" max="246" width="10.33203125" bestFit="1" customWidth="1"/>
    <col min="247" max="247" width="10.21875" bestFit="1" customWidth="1"/>
  </cols>
  <sheetData>
    <row r="1" spans="1:260" s="4" customFormat="1" x14ac:dyDescent="0.2">
      <c r="B1" s="4" t="s">
        <v>25</v>
      </c>
      <c r="F1" s="90"/>
      <c r="M1" s="4" t="s">
        <v>26</v>
      </c>
      <c r="O1" s="91"/>
      <c r="R1" s="91"/>
      <c r="U1" s="91"/>
      <c r="AR1" s="4" t="s">
        <v>27</v>
      </c>
      <c r="BA1" s="33"/>
      <c r="BB1" s="92"/>
      <c r="BC1" s="92"/>
      <c r="BD1" s="92"/>
      <c r="BE1" s="92"/>
      <c r="BF1" s="92"/>
      <c r="BT1" s="91"/>
      <c r="BU1" s="91"/>
      <c r="BV1" s="91"/>
      <c r="BZ1" s="4" t="s">
        <v>28</v>
      </c>
      <c r="DE1" s="92" t="s">
        <v>29</v>
      </c>
      <c r="DF1" s="92"/>
      <c r="DG1" s="92"/>
      <c r="DH1" s="92"/>
      <c r="DI1" s="93"/>
      <c r="DJ1" s="92"/>
      <c r="DK1" s="92"/>
      <c r="DL1" s="92"/>
      <c r="DM1" s="92"/>
      <c r="DN1" s="92"/>
      <c r="DO1" s="92"/>
      <c r="DP1" s="94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3"/>
      <c r="ED1" s="92"/>
      <c r="EE1" s="92"/>
      <c r="EF1" s="92"/>
      <c r="EG1" s="92"/>
      <c r="EH1" s="92"/>
      <c r="EI1" s="92"/>
      <c r="EJ1" s="93"/>
      <c r="EK1" s="93"/>
      <c r="EL1" s="92"/>
      <c r="EM1" s="92"/>
      <c r="EN1" s="92"/>
      <c r="EO1" s="92"/>
      <c r="EP1" s="93"/>
      <c r="EQ1" s="92"/>
      <c r="ER1" s="92"/>
      <c r="ES1" s="92"/>
      <c r="ET1" s="92"/>
      <c r="EU1" s="93"/>
      <c r="EV1" s="92"/>
      <c r="EW1" s="92"/>
      <c r="EX1" s="92"/>
      <c r="EY1" s="92"/>
      <c r="EZ1" s="93"/>
      <c r="FA1" s="92"/>
      <c r="FB1" s="92"/>
      <c r="FC1" s="93"/>
      <c r="FD1" s="92"/>
      <c r="FE1" s="92"/>
      <c r="FF1" s="95"/>
      <c r="FG1" s="95"/>
      <c r="FH1" s="92"/>
      <c r="FI1" s="92"/>
      <c r="FJ1" s="92"/>
      <c r="FK1" s="92"/>
      <c r="FL1" s="92" t="s">
        <v>30</v>
      </c>
      <c r="FM1" s="96"/>
      <c r="FN1" s="92"/>
      <c r="FO1" s="96"/>
      <c r="FP1" s="92"/>
      <c r="FR1" s="77" t="s">
        <v>31</v>
      </c>
      <c r="FU1" s="91"/>
      <c r="FV1" s="91"/>
      <c r="FW1" s="91"/>
      <c r="FX1" s="91"/>
      <c r="FY1" s="92"/>
      <c r="FZ1" s="92"/>
      <c r="GA1" s="92"/>
      <c r="GB1" s="92"/>
      <c r="GC1" s="92"/>
      <c r="GD1" s="92"/>
      <c r="GE1" s="91"/>
      <c r="GF1" s="92"/>
      <c r="GG1" s="92" t="s">
        <v>32</v>
      </c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7"/>
      <c r="GV1" s="92"/>
      <c r="GW1" s="98"/>
      <c r="GX1" s="92"/>
      <c r="GY1" s="98"/>
      <c r="GZ1" s="92"/>
      <c r="HA1" s="98"/>
      <c r="HB1" s="92"/>
      <c r="HC1" s="92"/>
      <c r="HD1" s="98"/>
      <c r="HE1" s="98"/>
      <c r="HF1" s="92"/>
      <c r="HG1" s="98"/>
      <c r="HH1" s="98"/>
      <c r="HI1" s="92" t="s">
        <v>33</v>
      </c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4" t="s">
        <v>34</v>
      </c>
      <c r="IN1" s="91"/>
      <c r="IO1" s="91"/>
      <c r="IP1" s="91"/>
      <c r="IQ1" s="91"/>
      <c r="IR1" s="91"/>
      <c r="IS1" s="91"/>
      <c r="IT1" s="4" t="s">
        <v>35</v>
      </c>
      <c r="IU1" s="90"/>
      <c r="IV1" s="90"/>
      <c r="IW1" s="90"/>
      <c r="IX1" s="90"/>
      <c r="IY1" s="90"/>
    </row>
    <row r="2" spans="1:260" s="4" customFormat="1" x14ac:dyDescent="0.2">
      <c r="F2" s="90"/>
      <c r="O2" s="91"/>
      <c r="R2" s="91"/>
      <c r="U2" s="91"/>
      <c r="BA2" s="33"/>
      <c r="BB2" s="92"/>
      <c r="BC2" s="92"/>
      <c r="BD2" s="92"/>
      <c r="BE2" s="92"/>
      <c r="BF2" s="92"/>
      <c r="BT2" s="91"/>
      <c r="BU2" s="91"/>
      <c r="BV2" s="91"/>
      <c r="CV2" s="92"/>
      <c r="CW2" s="92"/>
      <c r="CX2" s="92"/>
      <c r="DE2" s="99"/>
      <c r="DF2" s="99"/>
      <c r="DG2" s="99"/>
      <c r="DH2" s="99"/>
      <c r="DI2" s="100"/>
      <c r="DJ2" s="99"/>
      <c r="DK2" s="99"/>
      <c r="DL2" s="99"/>
      <c r="DM2" s="99"/>
      <c r="DN2" s="99"/>
      <c r="DO2" s="99"/>
      <c r="DP2" s="101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100"/>
      <c r="ED2" s="99"/>
      <c r="EE2" s="99"/>
      <c r="EF2" s="99"/>
      <c r="EG2" s="99"/>
      <c r="EH2" s="99"/>
      <c r="EI2" s="99"/>
      <c r="EJ2" s="100"/>
      <c r="EK2" s="100"/>
      <c r="EL2" s="99"/>
      <c r="EM2" s="99"/>
      <c r="EN2" s="99"/>
      <c r="EO2" s="99"/>
      <c r="EP2" s="100"/>
      <c r="EQ2" s="99"/>
      <c r="ER2" s="99"/>
      <c r="ES2" s="99"/>
      <c r="ET2" s="99"/>
      <c r="EU2" s="100"/>
      <c r="EV2" s="99"/>
      <c r="EW2" s="99"/>
      <c r="EX2" s="99"/>
      <c r="EY2" s="99"/>
      <c r="EZ2" s="100"/>
      <c r="FA2" s="99"/>
      <c r="FB2" s="99"/>
      <c r="FC2" s="100"/>
      <c r="FD2" s="99"/>
      <c r="FE2" s="99"/>
      <c r="FF2" s="102"/>
      <c r="FG2" s="102"/>
      <c r="FH2" s="99"/>
      <c r="FI2" s="99"/>
      <c r="FJ2" s="99"/>
      <c r="FK2" s="99"/>
      <c r="FL2" s="99"/>
      <c r="FM2" s="103"/>
      <c r="FN2" s="99"/>
      <c r="FO2" s="103"/>
      <c r="FP2" s="99"/>
      <c r="FQ2" s="104"/>
      <c r="FR2" s="104"/>
      <c r="FS2" s="104"/>
      <c r="FT2" s="104"/>
      <c r="FU2" s="105"/>
      <c r="FV2" s="105"/>
      <c r="FW2" s="105"/>
      <c r="FX2" s="105"/>
      <c r="FY2" s="99"/>
      <c r="FZ2" s="99"/>
      <c r="GA2" s="99"/>
      <c r="GB2" s="99"/>
      <c r="GC2" s="99"/>
      <c r="GD2" s="99"/>
      <c r="GE2" s="105"/>
      <c r="GF2" s="99"/>
      <c r="GG2" s="99"/>
      <c r="GH2" s="99"/>
      <c r="GI2" s="99"/>
      <c r="GJ2" s="99"/>
      <c r="GK2" s="99"/>
      <c r="GL2" s="99"/>
      <c r="GM2" s="99"/>
      <c r="GN2" s="99"/>
      <c r="GO2" s="99"/>
      <c r="GP2" s="99"/>
      <c r="GQ2" s="99"/>
      <c r="GR2" s="99"/>
      <c r="GS2" s="99"/>
      <c r="GT2" s="99"/>
      <c r="GU2" s="106"/>
      <c r="GV2" s="99"/>
      <c r="GW2" s="107"/>
      <c r="GX2" s="99"/>
      <c r="GY2" s="107"/>
      <c r="GZ2" s="99"/>
      <c r="HA2" s="107"/>
      <c r="HB2" s="99"/>
      <c r="HC2" s="99"/>
      <c r="HD2" s="107"/>
      <c r="HE2" s="107"/>
      <c r="HF2" s="99"/>
      <c r="HG2" s="107"/>
      <c r="HH2" s="107"/>
      <c r="HI2" s="99"/>
      <c r="HJ2" s="99"/>
      <c r="HK2" s="99"/>
      <c r="HL2" s="99"/>
      <c r="HM2" s="99"/>
      <c r="HN2" s="99"/>
      <c r="HO2" s="99"/>
      <c r="HP2" s="99"/>
      <c r="HQ2" s="99"/>
      <c r="HR2" s="99"/>
      <c r="HS2" s="99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4"/>
      <c r="IK2" s="104"/>
      <c r="IL2" s="104"/>
      <c r="IM2" s="104"/>
      <c r="IN2" s="105"/>
      <c r="IO2" s="105"/>
      <c r="IP2" s="105"/>
      <c r="IQ2" s="105"/>
      <c r="IR2" s="105"/>
      <c r="IS2" s="105"/>
      <c r="IT2" s="104"/>
      <c r="IU2" s="108"/>
      <c r="IV2" s="108"/>
      <c r="IW2" s="108"/>
      <c r="IX2" s="108"/>
      <c r="IY2" s="108"/>
      <c r="IZ2" s="104"/>
    </row>
    <row r="3" spans="1:260" s="4" customFormat="1" ht="39.6" x14ac:dyDescent="0.2">
      <c r="F3" s="90"/>
      <c r="O3" s="91"/>
      <c r="R3" s="91"/>
      <c r="U3" s="91"/>
      <c r="AR3" s="172" t="s">
        <v>204</v>
      </c>
      <c r="AS3" s="172"/>
      <c r="AT3" s="172"/>
      <c r="AU3" s="172"/>
      <c r="AV3" s="172"/>
      <c r="AW3" s="172"/>
      <c r="AX3" s="172"/>
      <c r="AY3" s="172"/>
      <c r="AZ3" s="173" t="s">
        <v>205</v>
      </c>
      <c r="BA3" s="173"/>
      <c r="BB3" s="173"/>
      <c r="BC3" s="173"/>
      <c r="BD3" s="173"/>
      <c r="BE3" s="173"/>
      <c r="BF3" s="173"/>
      <c r="BG3" s="173"/>
      <c r="BH3" s="174" t="s">
        <v>207</v>
      </c>
      <c r="BI3" s="175"/>
      <c r="BJ3" s="175"/>
      <c r="BK3" s="175"/>
      <c r="BL3" s="175"/>
      <c r="BM3" s="175"/>
      <c r="BN3" s="175"/>
      <c r="BO3" s="176"/>
      <c r="BP3" s="173" t="s">
        <v>133</v>
      </c>
      <c r="BQ3" s="173"/>
      <c r="BR3" s="173"/>
      <c r="BS3" s="173"/>
      <c r="BT3" s="173"/>
      <c r="BU3" s="173"/>
      <c r="BV3" s="172" t="s">
        <v>55</v>
      </c>
      <c r="BW3" s="172"/>
      <c r="BX3" s="172"/>
      <c r="BY3" s="172"/>
      <c r="BZ3" s="172" t="s">
        <v>235</v>
      </c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2"/>
      <c r="CV3" s="172"/>
      <c r="CW3" s="172"/>
      <c r="CX3" s="172"/>
      <c r="CY3" s="172"/>
      <c r="CZ3" s="172"/>
      <c r="DA3" s="172"/>
      <c r="DB3" s="172"/>
      <c r="DC3" s="172"/>
      <c r="DD3" s="172"/>
      <c r="DE3" s="177" t="s">
        <v>1536</v>
      </c>
      <c r="DF3" s="177"/>
      <c r="DG3" s="177"/>
      <c r="DH3" s="177"/>
      <c r="DI3" s="109" t="s">
        <v>1535</v>
      </c>
      <c r="DJ3" s="162" t="s">
        <v>69</v>
      </c>
      <c r="DK3" s="163"/>
      <c r="DL3" s="163"/>
      <c r="DM3" s="163"/>
      <c r="DN3" s="163"/>
      <c r="DO3" s="164"/>
      <c r="DP3" s="110" t="s">
        <v>194</v>
      </c>
      <c r="DQ3" s="177" t="s">
        <v>70</v>
      </c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09" t="s">
        <v>195</v>
      </c>
      <c r="ED3" s="177" t="s">
        <v>71</v>
      </c>
      <c r="EE3" s="177"/>
      <c r="EF3" s="177"/>
      <c r="EG3" s="177"/>
      <c r="EH3" s="177"/>
      <c r="EI3" s="177"/>
      <c r="EJ3" s="109" t="s">
        <v>196</v>
      </c>
      <c r="EK3" s="109" t="s">
        <v>1275</v>
      </c>
      <c r="EL3" s="177" t="s">
        <v>1525</v>
      </c>
      <c r="EM3" s="177"/>
      <c r="EN3" s="177"/>
      <c r="EO3" s="177"/>
      <c r="EP3" s="109" t="s">
        <v>72</v>
      </c>
      <c r="EQ3" s="177" t="s">
        <v>1522</v>
      </c>
      <c r="ER3" s="177"/>
      <c r="ES3" s="177"/>
      <c r="ET3" s="177"/>
      <c r="EU3" s="109" t="s">
        <v>73</v>
      </c>
      <c r="EV3" s="177" t="s">
        <v>74</v>
      </c>
      <c r="EW3" s="177"/>
      <c r="EX3" s="177"/>
      <c r="EY3" s="177"/>
      <c r="EZ3" s="109" t="s">
        <v>74</v>
      </c>
      <c r="FA3" s="177" t="s">
        <v>75</v>
      </c>
      <c r="FB3" s="177"/>
      <c r="FC3" s="109" t="s">
        <v>76</v>
      </c>
      <c r="FD3" s="162" t="s">
        <v>1279</v>
      </c>
      <c r="FE3" s="164"/>
      <c r="FF3" s="180" t="s">
        <v>77</v>
      </c>
      <c r="FG3" s="180"/>
      <c r="FH3" s="177" t="s">
        <v>78</v>
      </c>
      <c r="FI3" s="177"/>
      <c r="FJ3" s="177"/>
      <c r="FK3" s="177" t="s">
        <v>79</v>
      </c>
      <c r="FL3" s="177" t="s">
        <v>80</v>
      </c>
      <c r="FM3" s="181" t="s">
        <v>0</v>
      </c>
      <c r="FN3" s="177" t="s">
        <v>81</v>
      </c>
      <c r="FO3" s="181" t="s">
        <v>1</v>
      </c>
      <c r="FP3" s="177" t="s">
        <v>82</v>
      </c>
      <c r="FQ3" s="172" t="s">
        <v>2</v>
      </c>
      <c r="FR3" s="172" t="s">
        <v>83</v>
      </c>
      <c r="FS3" s="172"/>
      <c r="FT3" s="172"/>
      <c r="FU3" s="172" t="s">
        <v>84</v>
      </c>
      <c r="FV3" s="172"/>
      <c r="FW3" s="172"/>
      <c r="FX3" s="172" t="s">
        <v>85</v>
      </c>
      <c r="FY3" s="172"/>
      <c r="FZ3" s="177" t="s">
        <v>86</v>
      </c>
      <c r="GA3" s="177"/>
      <c r="GB3" s="177" t="s">
        <v>87</v>
      </c>
      <c r="GC3" s="177"/>
      <c r="GD3" s="109" t="s">
        <v>88</v>
      </c>
      <c r="GE3" s="172" t="s">
        <v>89</v>
      </c>
      <c r="GF3" s="172"/>
      <c r="GG3" s="177" t="s">
        <v>90</v>
      </c>
      <c r="GH3" s="177" t="s">
        <v>91</v>
      </c>
      <c r="GI3" s="177" t="s">
        <v>92</v>
      </c>
      <c r="GJ3" s="177" t="s">
        <v>93</v>
      </c>
      <c r="GK3" s="177"/>
      <c r="GL3" s="177" t="s">
        <v>94</v>
      </c>
      <c r="GM3" s="177"/>
      <c r="GN3" s="177"/>
      <c r="GO3" s="177"/>
      <c r="GP3" s="177"/>
      <c r="GQ3" s="177"/>
      <c r="GR3" s="177" t="s">
        <v>95</v>
      </c>
      <c r="GS3" s="177"/>
      <c r="GT3" s="177"/>
      <c r="GU3" s="177" t="s">
        <v>96</v>
      </c>
      <c r="GV3" s="177"/>
      <c r="GW3" s="177" t="s">
        <v>97</v>
      </c>
      <c r="GX3" s="177"/>
      <c r="GY3" s="177" t="s">
        <v>98</v>
      </c>
      <c r="GZ3" s="177"/>
      <c r="HA3" s="177" t="s">
        <v>99</v>
      </c>
      <c r="HB3" s="177"/>
      <c r="HC3" s="177"/>
      <c r="HD3" s="177" t="s">
        <v>100</v>
      </c>
      <c r="HE3" s="177"/>
      <c r="HF3" s="177" t="s">
        <v>89</v>
      </c>
      <c r="HG3" s="177"/>
      <c r="HH3" s="177"/>
      <c r="HI3" s="177" t="s">
        <v>101</v>
      </c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92" t="s">
        <v>102</v>
      </c>
      <c r="HU3" s="193"/>
      <c r="HV3" s="194"/>
      <c r="HW3" s="111" t="s">
        <v>3</v>
      </c>
      <c r="HX3" s="111" t="s">
        <v>4</v>
      </c>
      <c r="HY3" s="111" t="s">
        <v>103</v>
      </c>
      <c r="HZ3" s="111" t="s">
        <v>104</v>
      </c>
      <c r="IA3" s="111" t="s">
        <v>105</v>
      </c>
      <c r="IB3" s="128" t="s">
        <v>106</v>
      </c>
      <c r="IC3" s="128" t="s">
        <v>1565</v>
      </c>
      <c r="ID3" s="192" t="s">
        <v>109</v>
      </c>
      <c r="IE3" s="193"/>
      <c r="IF3" s="194"/>
      <c r="IG3" s="111" t="s">
        <v>111</v>
      </c>
      <c r="IH3" s="192" t="s">
        <v>245</v>
      </c>
      <c r="II3" s="194"/>
      <c r="IJ3" s="172" t="s">
        <v>112</v>
      </c>
      <c r="IK3" s="172" t="s">
        <v>113</v>
      </c>
      <c r="IL3" s="172" t="s">
        <v>1207</v>
      </c>
      <c r="IM3" s="172" t="s">
        <v>1208</v>
      </c>
      <c r="IN3" s="172" t="s">
        <v>1015</v>
      </c>
      <c r="IO3" s="172" t="s">
        <v>1016</v>
      </c>
      <c r="IP3" s="172" t="s">
        <v>114</v>
      </c>
      <c r="IQ3" s="172" t="s">
        <v>115</v>
      </c>
      <c r="IR3" s="172" t="s">
        <v>116</v>
      </c>
      <c r="IS3" s="169" t="s">
        <v>117</v>
      </c>
      <c r="IT3" s="170"/>
      <c r="IU3" s="170"/>
      <c r="IV3" s="170"/>
      <c r="IW3" s="170"/>
      <c r="IX3" s="170"/>
      <c r="IY3" s="171"/>
      <c r="IZ3" s="172" t="s">
        <v>118</v>
      </c>
    </row>
    <row r="4" spans="1:260" s="4" customFormat="1" ht="13.5" customHeight="1" x14ac:dyDescent="0.2">
      <c r="B4" s="104"/>
      <c r="C4" s="104"/>
      <c r="D4" s="104"/>
      <c r="E4" s="104"/>
      <c r="F4" s="108"/>
      <c r="G4" s="104"/>
      <c r="H4" s="104"/>
      <c r="I4" s="104"/>
      <c r="J4" s="104"/>
      <c r="K4" s="104"/>
      <c r="L4" s="104"/>
      <c r="M4" s="104"/>
      <c r="N4" s="104"/>
      <c r="O4" s="105"/>
      <c r="P4" s="104"/>
      <c r="Q4" s="104"/>
      <c r="R4" s="105"/>
      <c r="S4" s="104"/>
      <c r="T4" s="104"/>
      <c r="U4" s="105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73" t="s">
        <v>202</v>
      </c>
      <c r="AS4" s="173"/>
      <c r="AT4" s="173"/>
      <c r="AU4" s="173" t="s">
        <v>199</v>
      </c>
      <c r="AV4" s="173"/>
      <c r="AW4" s="173"/>
      <c r="AX4" s="173"/>
      <c r="AY4" s="173"/>
      <c r="AZ4" s="172" t="s">
        <v>202</v>
      </c>
      <c r="BA4" s="172"/>
      <c r="BB4" s="172"/>
      <c r="BC4" s="177" t="s">
        <v>199</v>
      </c>
      <c r="BD4" s="177"/>
      <c r="BE4" s="177"/>
      <c r="BF4" s="177"/>
      <c r="BG4" s="177"/>
      <c r="BH4" s="169" t="s">
        <v>208</v>
      </c>
      <c r="BI4" s="170"/>
      <c r="BJ4" s="171"/>
      <c r="BK4" s="169" t="s">
        <v>199</v>
      </c>
      <c r="BL4" s="170"/>
      <c r="BM4" s="170"/>
      <c r="BN4" s="170"/>
      <c r="BO4" s="171"/>
      <c r="BP4" s="173"/>
      <c r="BQ4" s="173"/>
      <c r="BR4" s="173"/>
      <c r="BS4" s="173"/>
      <c r="BT4" s="173"/>
      <c r="BU4" s="173"/>
      <c r="BV4" s="172"/>
      <c r="BW4" s="172"/>
      <c r="BX4" s="172"/>
      <c r="BY4" s="172"/>
      <c r="BZ4" s="172" t="s">
        <v>56</v>
      </c>
      <c r="CA4" s="172"/>
      <c r="CB4" s="172"/>
      <c r="CC4" s="172"/>
      <c r="CD4" s="173" t="s">
        <v>212</v>
      </c>
      <c r="CE4" s="173"/>
      <c r="CF4" s="173"/>
      <c r="CG4" s="173"/>
      <c r="CH4" s="173"/>
      <c r="CI4" s="173"/>
      <c r="CJ4" s="173"/>
      <c r="CK4" s="173"/>
      <c r="CL4" s="173"/>
      <c r="CM4" s="173" t="s">
        <v>213</v>
      </c>
      <c r="CN4" s="173"/>
      <c r="CO4" s="173"/>
      <c r="CP4" s="173"/>
      <c r="CQ4" s="173"/>
      <c r="CR4" s="173"/>
      <c r="CS4" s="173"/>
      <c r="CT4" s="173"/>
      <c r="CU4" s="173"/>
      <c r="CV4" s="172" t="s">
        <v>1010</v>
      </c>
      <c r="CW4" s="172"/>
      <c r="CX4" s="172"/>
      <c r="CY4" s="172"/>
      <c r="CZ4" s="172"/>
      <c r="DA4" s="172"/>
      <c r="DB4" s="172"/>
      <c r="DC4" s="178" t="s">
        <v>67</v>
      </c>
      <c r="DD4" s="178"/>
      <c r="DE4" s="177" t="s">
        <v>1531</v>
      </c>
      <c r="DF4" s="177" t="s">
        <v>1532</v>
      </c>
      <c r="DG4" s="177" t="s">
        <v>1533</v>
      </c>
      <c r="DH4" s="177" t="s">
        <v>1534</v>
      </c>
      <c r="DI4" s="182" t="s">
        <v>156</v>
      </c>
      <c r="DJ4" s="177" t="s">
        <v>1219</v>
      </c>
      <c r="DK4" s="177" t="s">
        <v>1220</v>
      </c>
      <c r="DL4" s="177" t="s">
        <v>1268</v>
      </c>
      <c r="DM4" s="183" t="s">
        <v>1265</v>
      </c>
      <c r="DN4" s="183" t="s">
        <v>1266</v>
      </c>
      <c r="DO4" s="183" t="s">
        <v>1267</v>
      </c>
      <c r="DP4" s="179" t="s">
        <v>156</v>
      </c>
      <c r="DQ4" s="177" t="s">
        <v>1221</v>
      </c>
      <c r="DR4" s="177" t="s">
        <v>1222</v>
      </c>
      <c r="DS4" s="177" t="s">
        <v>1223</v>
      </c>
      <c r="DT4" s="177" t="s">
        <v>1224</v>
      </c>
      <c r="DU4" s="177" t="s">
        <v>1225</v>
      </c>
      <c r="DV4" s="177" t="s">
        <v>1226</v>
      </c>
      <c r="DW4" s="177" t="s">
        <v>1227</v>
      </c>
      <c r="DX4" s="177" t="s">
        <v>1228</v>
      </c>
      <c r="DY4" s="177" t="s">
        <v>1229</v>
      </c>
      <c r="DZ4" s="177" t="s">
        <v>1230</v>
      </c>
      <c r="EA4" s="177" t="s">
        <v>1231</v>
      </c>
      <c r="EB4" s="177" t="s">
        <v>1232</v>
      </c>
      <c r="EC4" s="182" t="s">
        <v>156</v>
      </c>
      <c r="ED4" s="177" t="s">
        <v>1233</v>
      </c>
      <c r="EE4" s="177" t="s">
        <v>1269</v>
      </c>
      <c r="EF4" s="177" t="s">
        <v>1270</v>
      </c>
      <c r="EG4" s="177" t="s">
        <v>1271</v>
      </c>
      <c r="EH4" s="177" t="s">
        <v>1272</v>
      </c>
      <c r="EI4" s="177" t="s">
        <v>1273</v>
      </c>
      <c r="EJ4" s="182" t="s">
        <v>156</v>
      </c>
      <c r="EK4" s="182" t="s">
        <v>156</v>
      </c>
      <c r="EL4" s="177" t="s">
        <v>1240</v>
      </c>
      <c r="EM4" s="177" t="s">
        <v>1241</v>
      </c>
      <c r="EN4" s="177" t="s">
        <v>1242</v>
      </c>
      <c r="EO4" s="177" t="s">
        <v>1243</v>
      </c>
      <c r="EP4" s="182" t="s">
        <v>156</v>
      </c>
      <c r="EQ4" s="177" t="s">
        <v>1264</v>
      </c>
      <c r="ER4" s="177" t="s">
        <v>1261</v>
      </c>
      <c r="ES4" s="177" t="s">
        <v>1262</v>
      </c>
      <c r="ET4" s="177" t="s">
        <v>1263</v>
      </c>
      <c r="EU4" s="182" t="s">
        <v>156</v>
      </c>
      <c r="EV4" s="177" t="s">
        <v>1257</v>
      </c>
      <c r="EW4" s="177" t="s">
        <v>1258</v>
      </c>
      <c r="EX4" s="177" t="s">
        <v>1259</v>
      </c>
      <c r="EY4" s="177" t="s">
        <v>1260</v>
      </c>
      <c r="EZ4" s="182" t="s">
        <v>156</v>
      </c>
      <c r="FA4" s="177" t="s">
        <v>157</v>
      </c>
      <c r="FB4" s="177" t="s">
        <v>158</v>
      </c>
      <c r="FC4" s="182" t="s">
        <v>156</v>
      </c>
      <c r="FD4" s="177" t="s">
        <v>159</v>
      </c>
      <c r="FE4" s="183" t="s">
        <v>1280</v>
      </c>
      <c r="FF4" s="186" t="s">
        <v>160</v>
      </c>
      <c r="FG4" s="186" t="s">
        <v>161</v>
      </c>
      <c r="FH4" s="177" t="s">
        <v>162</v>
      </c>
      <c r="FI4" s="177" t="s">
        <v>163</v>
      </c>
      <c r="FJ4" s="177" t="s">
        <v>1274</v>
      </c>
      <c r="FK4" s="177"/>
      <c r="FL4" s="177"/>
      <c r="FM4" s="181"/>
      <c r="FN4" s="177"/>
      <c r="FO4" s="181"/>
      <c r="FP4" s="177"/>
      <c r="FQ4" s="172"/>
      <c r="FR4" s="172" t="s">
        <v>164</v>
      </c>
      <c r="FS4" s="172" t="s">
        <v>165</v>
      </c>
      <c r="FT4" s="172" t="s">
        <v>6</v>
      </c>
      <c r="FU4" s="172" t="s">
        <v>166</v>
      </c>
      <c r="FV4" s="172" t="s">
        <v>167</v>
      </c>
      <c r="FW4" s="172" t="s">
        <v>168</v>
      </c>
      <c r="FX4" s="172" t="s">
        <v>169</v>
      </c>
      <c r="FY4" s="177" t="s">
        <v>170</v>
      </c>
      <c r="FZ4" s="177" t="s">
        <v>171</v>
      </c>
      <c r="GA4" s="177" t="s">
        <v>7</v>
      </c>
      <c r="GB4" s="177" t="s">
        <v>171</v>
      </c>
      <c r="GC4" s="177" t="s">
        <v>8</v>
      </c>
      <c r="GD4" s="182" t="s">
        <v>156</v>
      </c>
      <c r="GE4" s="172" t="s">
        <v>172</v>
      </c>
      <c r="GF4" s="177" t="s">
        <v>173</v>
      </c>
      <c r="GG4" s="177"/>
      <c r="GH4" s="177"/>
      <c r="GI4" s="177"/>
      <c r="GJ4" s="177" t="s">
        <v>171</v>
      </c>
      <c r="GK4" s="177" t="s">
        <v>7</v>
      </c>
      <c r="GL4" s="177" t="s">
        <v>174</v>
      </c>
      <c r="GM4" s="177" t="s">
        <v>175</v>
      </c>
      <c r="GN4" s="177" t="s">
        <v>176</v>
      </c>
      <c r="GO4" s="177" t="s">
        <v>9</v>
      </c>
      <c r="GP4" s="177" t="s">
        <v>177</v>
      </c>
      <c r="GQ4" s="177" t="s">
        <v>10</v>
      </c>
      <c r="GR4" s="177" t="s">
        <v>178</v>
      </c>
      <c r="GS4" s="177" t="s">
        <v>179</v>
      </c>
      <c r="GT4" s="177" t="s">
        <v>180</v>
      </c>
      <c r="GU4" s="177" t="s">
        <v>181</v>
      </c>
      <c r="GV4" s="177" t="s">
        <v>182</v>
      </c>
      <c r="GW4" s="177" t="s">
        <v>181</v>
      </c>
      <c r="GX4" s="177" t="s">
        <v>182</v>
      </c>
      <c r="GY4" s="177" t="s">
        <v>181</v>
      </c>
      <c r="GZ4" s="177" t="s">
        <v>183</v>
      </c>
      <c r="HA4" s="177" t="s">
        <v>181</v>
      </c>
      <c r="HB4" s="177" t="s">
        <v>183</v>
      </c>
      <c r="HC4" s="177" t="s">
        <v>184</v>
      </c>
      <c r="HD4" s="177" t="s">
        <v>181</v>
      </c>
      <c r="HE4" s="177" t="s">
        <v>182</v>
      </c>
      <c r="HF4" s="177" t="s">
        <v>185</v>
      </c>
      <c r="HG4" s="177" t="s">
        <v>181</v>
      </c>
      <c r="HH4" s="177" t="s">
        <v>182</v>
      </c>
      <c r="HI4" s="177" t="s">
        <v>11</v>
      </c>
      <c r="HJ4" s="177" t="s">
        <v>186</v>
      </c>
      <c r="HK4" s="177" t="s">
        <v>12</v>
      </c>
      <c r="HL4" s="177" t="s">
        <v>13</v>
      </c>
      <c r="HM4" s="177" t="s">
        <v>14</v>
      </c>
      <c r="HN4" s="177" t="s">
        <v>187</v>
      </c>
      <c r="HO4" s="177" t="s">
        <v>188</v>
      </c>
      <c r="HP4" s="177" t="s">
        <v>189</v>
      </c>
      <c r="HQ4" s="177" t="s">
        <v>15</v>
      </c>
      <c r="HR4" s="177" t="s">
        <v>190</v>
      </c>
      <c r="HS4" s="177" t="s">
        <v>16</v>
      </c>
      <c r="HT4" s="187" t="s">
        <v>1566</v>
      </c>
      <c r="HU4" s="187" t="s">
        <v>1567</v>
      </c>
      <c r="HV4" s="188" t="s">
        <v>1555</v>
      </c>
      <c r="HW4" s="177" t="s">
        <v>191</v>
      </c>
      <c r="HX4" s="177" t="s">
        <v>192</v>
      </c>
      <c r="HY4" s="177" t="s">
        <v>192</v>
      </c>
      <c r="HZ4" s="177" t="s">
        <v>192</v>
      </c>
      <c r="IA4" s="177" t="s">
        <v>192</v>
      </c>
      <c r="IB4" s="188" t="s">
        <v>1571</v>
      </c>
      <c r="IC4" s="188" t="s">
        <v>1572</v>
      </c>
      <c r="ID4" s="177" t="s">
        <v>20</v>
      </c>
      <c r="IE4" s="187" t="s">
        <v>1568</v>
      </c>
      <c r="IF4" s="187" t="s">
        <v>1569</v>
      </c>
      <c r="IG4" s="177" t="s">
        <v>23</v>
      </c>
      <c r="IH4" s="188" t="s">
        <v>1560</v>
      </c>
      <c r="II4" s="187" t="s">
        <v>1561</v>
      </c>
      <c r="IJ4" s="172"/>
      <c r="IK4" s="172"/>
      <c r="IL4" s="172"/>
      <c r="IM4" s="172"/>
      <c r="IN4" s="172"/>
      <c r="IO4" s="172"/>
      <c r="IP4" s="172"/>
      <c r="IQ4" s="172"/>
      <c r="IR4" s="172"/>
      <c r="IS4" s="165" t="s">
        <v>1537</v>
      </c>
      <c r="IT4" s="172" t="s">
        <v>1538</v>
      </c>
      <c r="IU4" s="190" t="s">
        <v>135</v>
      </c>
      <c r="IV4" s="190" t="s">
        <v>1538</v>
      </c>
      <c r="IW4" s="190" t="s">
        <v>135</v>
      </c>
      <c r="IX4" s="190" t="s">
        <v>1538</v>
      </c>
      <c r="IY4" s="190" t="s">
        <v>135</v>
      </c>
      <c r="IZ4" s="172"/>
    </row>
    <row r="5" spans="1:260" s="4" customFormat="1" ht="13.5" customHeight="1" x14ac:dyDescent="0.2">
      <c r="B5" s="165" t="s">
        <v>36</v>
      </c>
      <c r="C5" s="165" t="s">
        <v>37</v>
      </c>
      <c r="D5" s="165" t="s">
        <v>38</v>
      </c>
      <c r="E5" s="165" t="s">
        <v>39</v>
      </c>
      <c r="F5" s="167" t="s">
        <v>272</v>
      </c>
      <c r="G5" s="165" t="s">
        <v>41</v>
      </c>
      <c r="H5" s="165" t="s">
        <v>40</v>
      </c>
      <c r="I5" s="165" t="s">
        <v>42</v>
      </c>
      <c r="J5" s="165" t="s">
        <v>43</v>
      </c>
      <c r="K5" s="165" t="s">
        <v>44</v>
      </c>
      <c r="L5" s="165" t="s">
        <v>45</v>
      </c>
      <c r="M5" s="173" t="s">
        <v>214</v>
      </c>
      <c r="N5" s="173"/>
      <c r="O5" s="173"/>
      <c r="P5" s="173"/>
      <c r="Q5" s="173"/>
      <c r="R5" s="173"/>
      <c r="S5" s="173"/>
      <c r="T5" s="173"/>
      <c r="U5" s="173"/>
      <c r="V5" s="169" t="s">
        <v>50</v>
      </c>
      <c r="W5" s="170"/>
      <c r="X5" s="170"/>
      <c r="Y5" s="170"/>
      <c r="Z5" s="170"/>
      <c r="AA5" s="112"/>
      <c r="AB5" s="169" t="s">
        <v>51</v>
      </c>
      <c r="AC5" s="170"/>
      <c r="AD5" s="170"/>
      <c r="AE5" s="170"/>
      <c r="AF5" s="170"/>
      <c r="AG5" s="171"/>
      <c r="AH5" s="113"/>
      <c r="AI5" s="114"/>
      <c r="AJ5" s="169" t="s">
        <v>52</v>
      </c>
      <c r="AK5" s="170"/>
      <c r="AL5" s="171"/>
      <c r="AM5" s="113"/>
      <c r="AN5" s="172" t="s">
        <v>197</v>
      </c>
      <c r="AO5" s="172"/>
      <c r="AP5" s="172"/>
      <c r="AQ5" s="165" t="s">
        <v>53</v>
      </c>
      <c r="AR5" s="169" t="s">
        <v>200</v>
      </c>
      <c r="AS5" s="170"/>
      <c r="AT5" s="171"/>
      <c r="AU5" s="169" t="s">
        <v>200</v>
      </c>
      <c r="AV5" s="170"/>
      <c r="AW5" s="170"/>
      <c r="AX5" s="172" t="s">
        <v>201</v>
      </c>
      <c r="AY5" s="172"/>
      <c r="AZ5" s="172" t="s">
        <v>200</v>
      </c>
      <c r="BA5" s="172"/>
      <c r="BB5" s="172"/>
      <c r="BC5" s="162" t="s">
        <v>200</v>
      </c>
      <c r="BD5" s="163"/>
      <c r="BE5" s="163"/>
      <c r="BF5" s="163" t="s">
        <v>201</v>
      </c>
      <c r="BG5" s="164"/>
      <c r="BH5" s="169" t="s">
        <v>200</v>
      </c>
      <c r="BI5" s="170"/>
      <c r="BJ5" s="171"/>
      <c r="BK5" s="169" t="s">
        <v>200</v>
      </c>
      <c r="BL5" s="170"/>
      <c r="BM5" s="171"/>
      <c r="BN5" s="172" t="s">
        <v>201</v>
      </c>
      <c r="BO5" s="172"/>
      <c r="BP5" s="171" t="s">
        <v>54</v>
      </c>
      <c r="BQ5" s="172"/>
      <c r="BR5" s="172"/>
      <c r="BS5" s="172" t="s">
        <v>210</v>
      </c>
      <c r="BT5" s="172"/>
      <c r="BU5" s="172"/>
      <c r="BV5" s="172" t="s">
        <v>140</v>
      </c>
      <c r="BW5" s="172" t="s">
        <v>141</v>
      </c>
      <c r="BX5" s="172" t="s">
        <v>211</v>
      </c>
      <c r="BY5" s="172" t="s">
        <v>142</v>
      </c>
      <c r="BZ5" s="172" t="s">
        <v>143</v>
      </c>
      <c r="CA5" s="172" t="s">
        <v>144</v>
      </c>
      <c r="CB5" s="172" t="s">
        <v>145</v>
      </c>
      <c r="CC5" s="172" t="s">
        <v>146</v>
      </c>
      <c r="CD5" s="172" t="s">
        <v>57</v>
      </c>
      <c r="CE5" s="172" t="s">
        <v>1209</v>
      </c>
      <c r="CF5" s="172" t="s">
        <v>58</v>
      </c>
      <c r="CG5" s="172"/>
      <c r="CH5" s="172" t="s">
        <v>59</v>
      </c>
      <c r="CI5" s="172"/>
      <c r="CJ5" s="172" t="s">
        <v>60</v>
      </c>
      <c r="CK5" s="172"/>
      <c r="CL5" s="172" t="s">
        <v>61</v>
      </c>
      <c r="CM5" s="172" t="s">
        <v>62</v>
      </c>
      <c r="CN5" s="172" t="s">
        <v>1210</v>
      </c>
      <c r="CO5" s="172" t="s">
        <v>63</v>
      </c>
      <c r="CP5" s="172"/>
      <c r="CQ5" s="172" t="s">
        <v>64</v>
      </c>
      <c r="CR5" s="172"/>
      <c r="CS5" s="172" t="s">
        <v>65</v>
      </c>
      <c r="CT5" s="172"/>
      <c r="CU5" s="172" t="s">
        <v>66</v>
      </c>
      <c r="CV5" s="177" t="s">
        <v>149</v>
      </c>
      <c r="CW5" s="177" t="s">
        <v>150</v>
      </c>
      <c r="CX5" s="177" t="s">
        <v>1011</v>
      </c>
      <c r="CY5" s="172" t="s">
        <v>151</v>
      </c>
      <c r="CZ5" s="172" t="s">
        <v>152</v>
      </c>
      <c r="DA5" s="172" t="s">
        <v>153</v>
      </c>
      <c r="DB5" s="172" t="s">
        <v>154</v>
      </c>
      <c r="DC5" s="172" t="s">
        <v>155</v>
      </c>
      <c r="DD5" s="172" t="s">
        <v>1012</v>
      </c>
      <c r="DE5" s="177"/>
      <c r="DF5" s="177"/>
      <c r="DG5" s="177"/>
      <c r="DH5" s="177"/>
      <c r="DI5" s="182"/>
      <c r="DJ5" s="177"/>
      <c r="DK5" s="177"/>
      <c r="DL5" s="177"/>
      <c r="DM5" s="184"/>
      <c r="DN5" s="184"/>
      <c r="DO5" s="184"/>
      <c r="DP5" s="179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82"/>
      <c r="ED5" s="177"/>
      <c r="EE5" s="177"/>
      <c r="EF5" s="177"/>
      <c r="EG5" s="177"/>
      <c r="EH5" s="177"/>
      <c r="EI5" s="177"/>
      <c r="EJ5" s="182"/>
      <c r="EK5" s="182"/>
      <c r="EL5" s="177"/>
      <c r="EM5" s="177"/>
      <c r="EN5" s="177"/>
      <c r="EO5" s="177"/>
      <c r="EP5" s="182"/>
      <c r="EQ5" s="177"/>
      <c r="ER5" s="177"/>
      <c r="ES5" s="177"/>
      <c r="ET5" s="177"/>
      <c r="EU5" s="182"/>
      <c r="EV5" s="177"/>
      <c r="EW5" s="177"/>
      <c r="EX5" s="177"/>
      <c r="EY5" s="177"/>
      <c r="EZ5" s="182"/>
      <c r="FA5" s="177"/>
      <c r="FB5" s="177"/>
      <c r="FC5" s="182"/>
      <c r="FD5" s="177"/>
      <c r="FE5" s="184"/>
      <c r="FF5" s="186"/>
      <c r="FG5" s="186"/>
      <c r="FH5" s="177"/>
      <c r="FI5" s="177"/>
      <c r="FJ5" s="177"/>
      <c r="FK5" s="177"/>
      <c r="FL5" s="177"/>
      <c r="FM5" s="181"/>
      <c r="FN5" s="177"/>
      <c r="FO5" s="181"/>
      <c r="FP5" s="177"/>
      <c r="FQ5" s="172"/>
      <c r="FR5" s="172"/>
      <c r="FS5" s="172"/>
      <c r="FT5" s="172"/>
      <c r="FU5" s="172"/>
      <c r="FV5" s="172"/>
      <c r="FW5" s="172"/>
      <c r="FX5" s="172"/>
      <c r="FY5" s="177"/>
      <c r="FZ5" s="177"/>
      <c r="GA5" s="177"/>
      <c r="GB5" s="177"/>
      <c r="GC5" s="177"/>
      <c r="GD5" s="182"/>
      <c r="GE5" s="172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87"/>
      <c r="HU5" s="187"/>
      <c r="HV5" s="189"/>
      <c r="HW5" s="177"/>
      <c r="HX5" s="177"/>
      <c r="HY5" s="177"/>
      <c r="HZ5" s="177"/>
      <c r="IA5" s="177"/>
      <c r="IB5" s="189"/>
      <c r="IC5" s="189"/>
      <c r="ID5" s="177"/>
      <c r="IE5" s="187"/>
      <c r="IF5" s="187"/>
      <c r="IG5" s="177"/>
      <c r="IH5" s="195"/>
      <c r="II5" s="187"/>
      <c r="IJ5" s="172"/>
      <c r="IK5" s="172"/>
      <c r="IL5" s="172"/>
      <c r="IM5" s="172"/>
      <c r="IN5" s="172"/>
      <c r="IO5" s="172"/>
      <c r="IP5" s="172"/>
      <c r="IQ5" s="172"/>
      <c r="IR5" s="172"/>
      <c r="IS5" s="191"/>
      <c r="IT5" s="172"/>
      <c r="IU5" s="190"/>
      <c r="IV5" s="190"/>
      <c r="IW5" s="190"/>
      <c r="IX5" s="190"/>
      <c r="IY5" s="190"/>
      <c r="IZ5" s="172"/>
    </row>
    <row r="6" spans="1:260" s="4" customFormat="1" ht="39.6" x14ac:dyDescent="0.2">
      <c r="A6" s="4" t="s">
        <v>1281</v>
      </c>
      <c r="B6" s="166"/>
      <c r="C6" s="166"/>
      <c r="D6" s="166"/>
      <c r="E6" s="166"/>
      <c r="F6" s="168"/>
      <c r="G6" s="166"/>
      <c r="H6" s="166"/>
      <c r="I6" s="166"/>
      <c r="J6" s="166"/>
      <c r="K6" s="166"/>
      <c r="L6" s="166"/>
      <c r="M6" s="115" t="s">
        <v>46</v>
      </c>
      <c r="N6" s="115" t="s">
        <v>47</v>
      </c>
      <c r="O6" s="115" t="s">
        <v>48</v>
      </c>
      <c r="P6" s="115" t="s">
        <v>49</v>
      </c>
      <c r="Q6" s="115" t="s">
        <v>47</v>
      </c>
      <c r="R6" s="115" t="s">
        <v>48</v>
      </c>
      <c r="S6" s="115" t="s">
        <v>49</v>
      </c>
      <c r="T6" s="115" t="s">
        <v>47</v>
      </c>
      <c r="U6" s="115" t="s">
        <v>48</v>
      </c>
      <c r="V6" s="115" t="s">
        <v>119</v>
      </c>
      <c r="W6" s="115" t="s">
        <v>120</v>
      </c>
      <c r="X6" s="115" t="s">
        <v>121</v>
      </c>
      <c r="Y6" s="115" t="s">
        <v>122</v>
      </c>
      <c r="Z6" s="115" t="s">
        <v>123</v>
      </c>
      <c r="AA6" s="115" t="s">
        <v>198</v>
      </c>
      <c r="AB6" s="115" t="s">
        <v>124</v>
      </c>
      <c r="AC6" s="115" t="s">
        <v>125</v>
      </c>
      <c r="AD6" s="115" t="s">
        <v>126</v>
      </c>
      <c r="AE6" s="115" t="s">
        <v>127</v>
      </c>
      <c r="AF6" s="115" t="s">
        <v>128</v>
      </c>
      <c r="AG6" s="115" t="s">
        <v>129</v>
      </c>
      <c r="AH6" s="113" t="s">
        <v>130</v>
      </c>
      <c r="AI6" s="115" t="s">
        <v>1006</v>
      </c>
      <c r="AJ6" s="115" t="s">
        <v>131</v>
      </c>
      <c r="AK6" s="115" t="s">
        <v>132</v>
      </c>
      <c r="AL6" s="115" t="s">
        <v>133</v>
      </c>
      <c r="AM6" s="113" t="s">
        <v>134</v>
      </c>
      <c r="AN6" s="115" t="s">
        <v>1007</v>
      </c>
      <c r="AO6" s="115" t="s">
        <v>1008</v>
      </c>
      <c r="AP6" s="115" t="s">
        <v>1009</v>
      </c>
      <c r="AQ6" s="166"/>
      <c r="AR6" s="115" t="s">
        <v>135</v>
      </c>
      <c r="AS6" s="115" t="s">
        <v>136</v>
      </c>
      <c r="AT6" s="115" t="s">
        <v>138</v>
      </c>
      <c r="AU6" s="115" t="s">
        <v>135</v>
      </c>
      <c r="AV6" s="115" t="s">
        <v>136</v>
      </c>
      <c r="AW6" s="115" t="s">
        <v>138</v>
      </c>
      <c r="AX6" s="115" t="s">
        <v>136</v>
      </c>
      <c r="AY6" s="115" t="s">
        <v>138</v>
      </c>
      <c r="AZ6" s="115" t="s">
        <v>135</v>
      </c>
      <c r="BA6" s="115" t="s">
        <v>136</v>
      </c>
      <c r="BB6" s="116" t="s">
        <v>138</v>
      </c>
      <c r="BC6" s="111" t="s">
        <v>135</v>
      </c>
      <c r="BD6" s="111" t="s">
        <v>136</v>
      </c>
      <c r="BE6" s="111" t="s">
        <v>138</v>
      </c>
      <c r="BF6" s="111" t="s">
        <v>139</v>
      </c>
      <c r="BG6" s="111" t="s">
        <v>138</v>
      </c>
      <c r="BH6" s="115" t="s">
        <v>135</v>
      </c>
      <c r="BI6" s="115" t="s">
        <v>136</v>
      </c>
      <c r="BJ6" s="115" t="s">
        <v>138</v>
      </c>
      <c r="BK6" s="115" t="s">
        <v>135</v>
      </c>
      <c r="BL6" s="115" t="s">
        <v>136</v>
      </c>
      <c r="BM6" s="115" t="s">
        <v>138</v>
      </c>
      <c r="BN6" s="115" t="s">
        <v>139</v>
      </c>
      <c r="BO6" s="115" t="s">
        <v>138</v>
      </c>
      <c r="BP6" s="115" t="s">
        <v>135</v>
      </c>
      <c r="BQ6" s="115" t="s">
        <v>137</v>
      </c>
      <c r="BR6" s="115" t="s">
        <v>138</v>
      </c>
      <c r="BS6" s="115" t="s">
        <v>135</v>
      </c>
      <c r="BT6" s="115" t="s">
        <v>137</v>
      </c>
      <c r="BU6" s="115" t="s">
        <v>138</v>
      </c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15" t="s">
        <v>147</v>
      </c>
      <c r="CG6" s="115" t="s">
        <v>148</v>
      </c>
      <c r="CH6" s="115" t="s">
        <v>147</v>
      </c>
      <c r="CI6" s="115" t="s">
        <v>148</v>
      </c>
      <c r="CJ6" s="115" t="s">
        <v>147</v>
      </c>
      <c r="CK6" s="115" t="s">
        <v>148</v>
      </c>
      <c r="CL6" s="172"/>
      <c r="CM6" s="172"/>
      <c r="CN6" s="172"/>
      <c r="CO6" s="115" t="s">
        <v>147</v>
      </c>
      <c r="CP6" s="115" t="s">
        <v>148</v>
      </c>
      <c r="CQ6" s="115" t="s">
        <v>147</v>
      </c>
      <c r="CR6" s="115" t="s">
        <v>148</v>
      </c>
      <c r="CS6" s="115" t="s">
        <v>147</v>
      </c>
      <c r="CT6" s="115" t="s">
        <v>148</v>
      </c>
      <c r="CU6" s="172"/>
      <c r="CV6" s="177"/>
      <c r="CW6" s="177"/>
      <c r="CX6" s="177"/>
      <c r="CY6" s="172"/>
      <c r="CZ6" s="172"/>
      <c r="DA6" s="172"/>
      <c r="DB6" s="172"/>
      <c r="DC6" s="172"/>
      <c r="DD6" s="172"/>
      <c r="DE6" s="177"/>
      <c r="DF6" s="177"/>
      <c r="DG6" s="177"/>
      <c r="DH6" s="177"/>
      <c r="DI6" s="182"/>
      <c r="DJ6" s="177"/>
      <c r="DK6" s="177"/>
      <c r="DL6" s="177"/>
      <c r="DM6" s="185"/>
      <c r="DN6" s="185"/>
      <c r="DO6" s="185"/>
      <c r="DP6" s="179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82"/>
      <c r="ED6" s="177"/>
      <c r="EE6" s="177"/>
      <c r="EF6" s="177"/>
      <c r="EG6" s="177"/>
      <c r="EH6" s="177"/>
      <c r="EI6" s="177"/>
      <c r="EJ6" s="182"/>
      <c r="EK6" s="182"/>
      <c r="EL6" s="177"/>
      <c r="EM6" s="177"/>
      <c r="EN6" s="177"/>
      <c r="EO6" s="177"/>
      <c r="EP6" s="182"/>
      <c r="EQ6" s="177"/>
      <c r="ER6" s="177"/>
      <c r="ES6" s="177"/>
      <c r="ET6" s="177"/>
      <c r="EU6" s="182"/>
      <c r="EV6" s="177"/>
      <c r="EW6" s="177"/>
      <c r="EX6" s="177"/>
      <c r="EY6" s="177"/>
      <c r="EZ6" s="182"/>
      <c r="FA6" s="177"/>
      <c r="FB6" s="177"/>
      <c r="FC6" s="182"/>
      <c r="FD6" s="177"/>
      <c r="FE6" s="185"/>
      <c r="FF6" s="186"/>
      <c r="FG6" s="186"/>
      <c r="FH6" s="177"/>
      <c r="FI6" s="177"/>
      <c r="FJ6" s="177"/>
      <c r="FK6" s="177"/>
      <c r="FL6" s="177"/>
      <c r="FM6" s="181"/>
      <c r="FN6" s="177"/>
      <c r="FO6" s="181"/>
      <c r="FP6" s="177"/>
      <c r="FQ6" s="172"/>
      <c r="FR6" s="172"/>
      <c r="FS6" s="172"/>
      <c r="FT6" s="172"/>
      <c r="FU6" s="172"/>
      <c r="FV6" s="172"/>
      <c r="FW6" s="172"/>
      <c r="FX6" s="172"/>
      <c r="FY6" s="177"/>
      <c r="FZ6" s="177"/>
      <c r="GA6" s="177"/>
      <c r="GB6" s="177"/>
      <c r="GC6" s="177"/>
      <c r="GD6" s="182"/>
      <c r="GE6" s="172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87"/>
      <c r="HU6" s="187"/>
      <c r="HV6" s="128" t="s">
        <v>1564</v>
      </c>
      <c r="HW6" s="177"/>
      <c r="HX6" s="177"/>
      <c r="HY6" s="177"/>
      <c r="HZ6" s="177"/>
      <c r="IA6" s="177"/>
      <c r="IB6" s="128" t="s">
        <v>1570</v>
      </c>
      <c r="IC6" s="128" t="s">
        <v>1570</v>
      </c>
      <c r="ID6" s="177"/>
      <c r="IE6" s="187"/>
      <c r="IF6" s="187"/>
      <c r="IG6" s="177"/>
      <c r="IH6" s="189"/>
      <c r="II6" s="187"/>
      <c r="IJ6" s="172"/>
      <c r="IK6" s="172"/>
      <c r="IL6" s="172"/>
      <c r="IM6" s="172"/>
      <c r="IN6" s="172"/>
      <c r="IO6" s="172"/>
      <c r="IP6" s="172"/>
      <c r="IQ6" s="172"/>
      <c r="IR6" s="172"/>
      <c r="IS6" s="166"/>
      <c r="IT6" s="172"/>
      <c r="IU6" s="190"/>
      <c r="IV6" s="190"/>
      <c r="IW6" s="190"/>
      <c r="IX6" s="190"/>
      <c r="IY6" s="190"/>
      <c r="IZ6" s="172"/>
    </row>
    <row r="7" spans="1:260" x14ac:dyDescent="0.2">
      <c r="A7" s="1" t="s">
        <v>1017</v>
      </c>
      <c r="B7" s="1" t="s">
        <v>1578</v>
      </c>
      <c r="C7" s="1" t="s">
        <v>1578</v>
      </c>
      <c r="D7" s="1" t="s">
        <v>1578</v>
      </c>
      <c r="E7" s="1" t="s">
        <v>1578</v>
      </c>
      <c r="F7" s="1" t="s">
        <v>1578</v>
      </c>
      <c r="G7" s="1" t="s">
        <v>1578</v>
      </c>
      <c r="H7" s="1" t="s">
        <v>1578</v>
      </c>
      <c r="I7" s="1" t="s">
        <v>1578</v>
      </c>
      <c r="J7" s="1" t="s">
        <v>1578</v>
      </c>
      <c r="K7" s="1" t="s">
        <v>1578</v>
      </c>
      <c r="L7" s="1" t="s">
        <v>1578</v>
      </c>
      <c r="M7" s="1" t="s">
        <v>1578</v>
      </c>
      <c r="N7" s="1" t="s">
        <v>1578</v>
      </c>
      <c r="O7" s="1" t="s">
        <v>1578</v>
      </c>
      <c r="P7" s="1" t="s">
        <v>1578</v>
      </c>
      <c r="Q7" s="1" t="s">
        <v>1578</v>
      </c>
      <c r="R7" s="1" t="s">
        <v>1578</v>
      </c>
      <c r="S7" s="1" t="s">
        <v>1578</v>
      </c>
      <c r="T7" s="1" t="s">
        <v>1578</v>
      </c>
      <c r="U7" s="1" t="s">
        <v>1578</v>
      </c>
      <c r="V7" s="1" t="s">
        <v>1578</v>
      </c>
      <c r="W7" s="1" t="s">
        <v>1578</v>
      </c>
      <c r="X7" s="1" t="s">
        <v>1578</v>
      </c>
      <c r="Y7" s="1" t="s">
        <v>1578</v>
      </c>
      <c r="Z7" s="1" t="s">
        <v>1578</v>
      </c>
      <c r="AA7" s="1" t="s">
        <v>1578</v>
      </c>
      <c r="AB7" s="1" t="s">
        <v>1578</v>
      </c>
      <c r="AC7" s="1" t="s">
        <v>1578</v>
      </c>
      <c r="AD7" s="1" t="s">
        <v>1578</v>
      </c>
      <c r="AE7" s="1" t="s">
        <v>1578</v>
      </c>
      <c r="AF7" s="1" t="s">
        <v>1578</v>
      </c>
      <c r="AG7" s="1" t="s">
        <v>1578</v>
      </c>
      <c r="AH7" s="1" t="s">
        <v>1578</v>
      </c>
      <c r="AI7" s="1" t="s">
        <v>1578</v>
      </c>
      <c r="AJ7" s="1" t="s">
        <v>1578</v>
      </c>
      <c r="AK7" s="1" t="s">
        <v>1578</v>
      </c>
      <c r="AL7" s="1" t="s">
        <v>1578</v>
      </c>
      <c r="AM7" s="1" t="s">
        <v>1578</v>
      </c>
      <c r="AN7" s="1" t="s">
        <v>1578</v>
      </c>
      <c r="AO7" s="1" t="s">
        <v>1578</v>
      </c>
      <c r="AP7" s="1" t="s">
        <v>1578</v>
      </c>
      <c r="AQ7" s="1" t="s">
        <v>1578</v>
      </c>
      <c r="AR7" s="1" t="s">
        <v>1578</v>
      </c>
      <c r="AS7" s="1" t="s">
        <v>1578</v>
      </c>
      <c r="AT7" s="1" t="s">
        <v>1578</v>
      </c>
      <c r="AU7" s="1" t="s">
        <v>1578</v>
      </c>
      <c r="AV7" s="1" t="s">
        <v>1578</v>
      </c>
      <c r="AW7" s="1" t="s">
        <v>1578</v>
      </c>
      <c r="AX7" s="1" t="s">
        <v>1578</v>
      </c>
      <c r="AY7" s="1" t="s">
        <v>1578</v>
      </c>
      <c r="AZ7" s="1" t="s">
        <v>1578</v>
      </c>
      <c r="BA7" s="1" t="s">
        <v>1578</v>
      </c>
      <c r="BB7" s="1" t="s">
        <v>1578</v>
      </c>
      <c r="BC7" s="1" t="s">
        <v>1578</v>
      </c>
      <c r="BD7" s="1" t="s">
        <v>1578</v>
      </c>
      <c r="BE7" s="1" t="s">
        <v>1578</v>
      </c>
      <c r="BF7" s="1" t="s">
        <v>1578</v>
      </c>
      <c r="BG7" s="1" t="s">
        <v>1578</v>
      </c>
      <c r="BH7" s="1" t="s">
        <v>1578</v>
      </c>
      <c r="BI7" s="1" t="s">
        <v>1578</v>
      </c>
      <c r="BJ7" s="1" t="s">
        <v>1578</v>
      </c>
      <c r="BK7" s="1" t="s">
        <v>1578</v>
      </c>
      <c r="BL7" s="1" t="s">
        <v>1578</v>
      </c>
      <c r="BM7" s="1" t="s">
        <v>1578</v>
      </c>
      <c r="BN7" s="1" t="s">
        <v>1578</v>
      </c>
      <c r="BO7" s="1" t="s">
        <v>1578</v>
      </c>
      <c r="BP7" s="1" t="s">
        <v>1578</v>
      </c>
      <c r="BQ7" s="1" t="s">
        <v>1578</v>
      </c>
      <c r="BR7" s="1" t="s">
        <v>1578</v>
      </c>
      <c r="BS7" s="1" t="s">
        <v>1578</v>
      </c>
      <c r="BT7" s="1" t="s">
        <v>1578</v>
      </c>
      <c r="BU7" s="1" t="s">
        <v>1578</v>
      </c>
      <c r="BV7" s="1" t="s">
        <v>1578</v>
      </c>
      <c r="BW7" s="1" t="s">
        <v>1578</v>
      </c>
      <c r="BX7" s="1" t="s">
        <v>1578</v>
      </c>
      <c r="BY7" s="1" t="s">
        <v>1578</v>
      </c>
      <c r="BZ7" s="1" t="s">
        <v>1578</v>
      </c>
      <c r="CA7" s="1" t="s">
        <v>1578</v>
      </c>
      <c r="CB7" s="1" t="s">
        <v>1578</v>
      </c>
      <c r="CC7" s="1" t="s">
        <v>1578</v>
      </c>
      <c r="CD7" s="1" t="s">
        <v>1578</v>
      </c>
      <c r="CE7" s="1" t="s">
        <v>1578</v>
      </c>
      <c r="CF7" s="1" t="s">
        <v>1578</v>
      </c>
      <c r="CG7" s="1" t="s">
        <v>1578</v>
      </c>
      <c r="CH7" s="1" t="s">
        <v>1578</v>
      </c>
      <c r="CI7" s="1" t="s">
        <v>1578</v>
      </c>
      <c r="CJ7" s="1" t="s">
        <v>1578</v>
      </c>
      <c r="CK7" s="1" t="s">
        <v>1578</v>
      </c>
      <c r="CL7" s="1" t="s">
        <v>1578</v>
      </c>
      <c r="CM7" s="1" t="s">
        <v>1578</v>
      </c>
      <c r="CN7" s="1" t="s">
        <v>1578</v>
      </c>
      <c r="CO7" s="1" t="s">
        <v>1578</v>
      </c>
      <c r="CP7" s="1" t="s">
        <v>1578</v>
      </c>
      <c r="CQ7" s="1" t="s">
        <v>1578</v>
      </c>
      <c r="CR7" s="1" t="s">
        <v>1578</v>
      </c>
      <c r="CS7" s="1" t="s">
        <v>1578</v>
      </c>
      <c r="CT7" s="1" t="s">
        <v>1578</v>
      </c>
      <c r="CU7" s="1" t="s">
        <v>1578</v>
      </c>
      <c r="CV7" s="1" t="s">
        <v>1578</v>
      </c>
      <c r="CW7" s="1" t="s">
        <v>1578</v>
      </c>
      <c r="CX7" s="1" t="s">
        <v>1578</v>
      </c>
      <c r="CY7" s="1" t="s">
        <v>1578</v>
      </c>
      <c r="CZ7" s="1" t="s">
        <v>1578</v>
      </c>
      <c r="DA7" s="1" t="s">
        <v>1578</v>
      </c>
      <c r="DB7" s="1" t="s">
        <v>1578</v>
      </c>
      <c r="DC7" s="1" t="s">
        <v>1578</v>
      </c>
      <c r="DD7" s="1" t="s">
        <v>1578</v>
      </c>
      <c r="DE7" s="1" t="s">
        <v>1578</v>
      </c>
      <c r="DF7" s="1" t="s">
        <v>1578</v>
      </c>
      <c r="DG7" s="1" t="s">
        <v>1578</v>
      </c>
      <c r="DH7" s="1" t="s">
        <v>1578</v>
      </c>
      <c r="DI7" s="1" t="s">
        <v>1578</v>
      </c>
      <c r="DJ7" s="1" t="s">
        <v>1578</v>
      </c>
      <c r="DK7" s="1" t="s">
        <v>1578</v>
      </c>
      <c r="DL7" s="1" t="s">
        <v>1578</v>
      </c>
      <c r="DM7" s="1" t="s">
        <v>1578</v>
      </c>
      <c r="DN7" s="1" t="s">
        <v>1578</v>
      </c>
      <c r="DO7" s="1" t="s">
        <v>1578</v>
      </c>
      <c r="DP7" s="1" t="s">
        <v>1578</v>
      </c>
      <c r="DQ7" s="1" t="s">
        <v>1578</v>
      </c>
      <c r="DR7" s="1" t="s">
        <v>1578</v>
      </c>
      <c r="DS7" s="1" t="s">
        <v>1578</v>
      </c>
      <c r="DT7" s="1" t="s">
        <v>1578</v>
      </c>
      <c r="DU7" s="1" t="s">
        <v>1578</v>
      </c>
      <c r="DV7" s="1" t="s">
        <v>1578</v>
      </c>
      <c r="DW7" s="1" t="s">
        <v>1578</v>
      </c>
      <c r="DX7" s="1" t="s">
        <v>1578</v>
      </c>
      <c r="DY7" s="1" t="s">
        <v>1578</v>
      </c>
      <c r="DZ7" s="1" t="s">
        <v>1578</v>
      </c>
      <c r="EA7" s="1" t="s">
        <v>1578</v>
      </c>
      <c r="EB7" s="1" t="s">
        <v>1578</v>
      </c>
      <c r="EC7" s="1" t="s">
        <v>1578</v>
      </c>
      <c r="ED7" s="1" t="s">
        <v>1578</v>
      </c>
      <c r="EE7" s="1" t="s">
        <v>1578</v>
      </c>
      <c r="EF7" s="1" t="s">
        <v>1578</v>
      </c>
      <c r="EG7" s="1" t="s">
        <v>1578</v>
      </c>
      <c r="EH7" s="1" t="s">
        <v>1578</v>
      </c>
      <c r="EI7" s="1" t="s">
        <v>1578</v>
      </c>
      <c r="EJ7" s="1" t="s">
        <v>1578</v>
      </c>
      <c r="EK7" s="1" t="s">
        <v>1578</v>
      </c>
      <c r="EL7" s="1" t="s">
        <v>1578</v>
      </c>
      <c r="EM7" s="1" t="s">
        <v>1578</v>
      </c>
      <c r="EN7" s="1" t="s">
        <v>1578</v>
      </c>
      <c r="EO7" s="1" t="s">
        <v>1578</v>
      </c>
      <c r="EP7" s="1" t="s">
        <v>1578</v>
      </c>
      <c r="EQ7" s="1" t="s">
        <v>1578</v>
      </c>
      <c r="ER7" s="1" t="s">
        <v>1578</v>
      </c>
      <c r="ES7" s="1" t="s">
        <v>1578</v>
      </c>
      <c r="ET7" s="1" t="s">
        <v>1578</v>
      </c>
      <c r="EU7" s="1" t="s">
        <v>1578</v>
      </c>
      <c r="EV7" s="1" t="s">
        <v>1578</v>
      </c>
      <c r="EW7" s="1" t="s">
        <v>1578</v>
      </c>
      <c r="EX7" s="1" t="s">
        <v>1578</v>
      </c>
      <c r="EY7" s="1" t="s">
        <v>1578</v>
      </c>
      <c r="EZ7" s="1" t="s">
        <v>1578</v>
      </c>
      <c r="FA7" s="1" t="s">
        <v>1578</v>
      </c>
      <c r="FB7" s="1" t="s">
        <v>1578</v>
      </c>
      <c r="FC7" s="1" t="s">
        <v>1578</v>
      </c>
      <c r="FD7" s="1" t="s">
        <v>1578</v>
      </c>
      <c r="FE7" s="1" t="s">
        <v>1578</v>
      </c>
      <c r="FF7" s="1" t="s">
        <v>1579</v>
      </c>
      <c r="FG7" s="1" t="s">
        <v>1579</v>
      </c>
      <c r="FH7" s="1" t="s">
        <v>1578</v>
      </c>
      <c r="FI7" s="1" t="s">
        <v>1578</v>
      </c>
      <c r="FJ7" s="1" t="s">
        <v>1578</v>
      </c>
      <c r="FK7" s="1" t="s">
        <v>1578</v>
      </c>
      <c r="FL7" s="1" t="s">
        <v>1578</v>
      </c>
      <c r="FM7" s="1" t="s">
        <v>1578</v>
      </c>
      <c r="FN7" s="1" t="s">
        <v>1578</v>
      </c>
      <c r="FO7" s="1" t="s">
        <v>1578</v>
      </c>
      <c r="FP7" s="1" t="s">
        <v>1578</v>
      </c>
      <c r="FQ7" s="1" t="s">
        <v>1578</v>
      </c>
      <c r="FR7" s="1" t="s">
        <v>1578</v>
      </c>
      <c r="FS7" s="1" t="s">
        <v>1578</v>
      </c>
      <c r="FT7" s="1" t="s">
        <v>1578</v>
      </c>
      <c r="FU7" s="1" t="s">
        <v>1578</v>
      </c>
      <c r="FV7" s="1" t="s">
        <v>1578</v>
      </c>
      <c r="FW7" s="1" t="s">
        <v>1578</v>
      </c>
      <c r="FX7" s="1" t="s">
        <v>1578</v>
      </c>
      <c r="FY7" s="1" t="s">
        <v>1578</v>
      </c>
      <c r="FZ7" s="1" t="s">
        <v>1578</v>
      </c>
      <c r="GA7" s="1" t="s">
        <v>1578</v>
      </c>
      <c r="GB7" s="1" t="s">
        <v>1578</v>
      </c>
      <c r="GC7" s="1" t="s">
        <v>1578</v>
      </c>
      <c r="GD7" s="1" t="s">
        <v>1578</v>
      </c>
      <c r="GE7" s="1" t="s">
        <v>1578</v>
      </c>
      <c r="GF7" s="1" t="s">
        <v>1578</v>
      </c>
      <c r="GG7" s="1" t="s">
        <v>1578</v>
      </c>
      <c r="GH7" s="1" t="s">
        <v>1578</v>
      </c>
      <c r="GI7" s="1" t="s">
        <v>1578</v>
      </c>
      <c r="GJ7" s="1" t="s">
        <v>1578</v>
      </c>
      <c r="GK7" s="1" t="s">
        <v>1578</v>
      </c>
      <c r="GL7" s="1" t="s">
        <v>1578</v>
      </c>
      <c r="GM7" s="1" t="s">
        <v>1578</v>
      </c>
      <c r="GN7" s="1" t="s">
        <v>1578</v>
      </c>
      <c r="GO7" s="1" t="s">
        <v>1578</v>
      </c>
      <c r="GP7" s="1" t="s">
        <v>1578</v>
      </c>
      <c r="GQ7" s="1" t="s">
        <v>1578</v>
      </c>
      <c r="GR7" s="1" t="s">
        <v>1578</v>
      </c>
      <c r="GS7" s="1" t="s">
        <v>1578</v>
      </c>
      <c r="GT7" s="1" t="s">
        <v>1578</v>
      </c>
      <c r="GU7" s="1" t="s">
        <v>1578</v>
      </c>
      <c r="GV7" s="1" t="s">
        <v>1578</v>
      </c>
      <c r="GW7" s="1" t="s">
        <v>1578</v>
      </c>
      <c r="GX7" s="1" t="s">
        <v>1578</v>
      </c>
      <c r="GY7" s="1" t="s">
        <v>1578</v>
      </c>
      <c r="GZ7" s="1" t="s">
        <v>1578</v>
      </c>
      <c r="HA7" s="1" t="s">
        <v>1578</v>
      </c>
      <c r="HB7" s="1" t="s">
        <v>1578</v>
      </c>
      <c r="HC7" s="1" t="s">
        <v>1578</v>
      </c>
      <c r="HD7" s="1" t="s">
        <v>1578</v>
      </c>
      <c r="HE7" s="1" t="s">
        <v>1578</v>
      </c>
      <c r="HF7" s="1" t="s">
        <v>1578</v>
      </c>
      <c r="HG7" s="1" t="s">
        <v>1578</v>
      </c>
      <c r="HH7" s="1" t="s">
        <v>1578</v>
      </c>
      <c r="HI7" s="1" t="s">
        <v>1578</v>
      </c>
      <c r="HJ7" s="1" t="s">
        <v>1578</v>
      </c>
      <c r="HK7" s="1" t="s">
        <v>1578</v>
      </c>
      <c r="HL7" s="1" t="s">
        <v>1578</v>
      </c>
      <c r="HM7" s="1" t="s">
        <v>1578</v>
      </c>
      <c r="HN7" s="1" t="s">
        <v>1578</v>
      </c>
      <c r="HO7" s="1" t="s">
        <v>1578</v>
      </c>
      <c r="HP7" s="1" t="s">
        <v>1578</v>
      </c>
      <c r="HQ7" s="1" t="s">
        <v>1578</v>
      </c>
      <c r="HR7" s="1" t="s">
        <v>1578</v>
      </c>
      <c r="HS7" s="1" t="s">
        <v>1578</v>
      </c>
      <c r="HT7" s="1" t="s">
        <v>1578</v>
      </c>
      <c r="HU7" s="1" t="s">
        <v>1578</v>
      </c>
      <c r="HV7" s="1" t="s">
        <v>1578</v>
      </c>
      <c r="HW7" s="1" t="s">
        <v>1578</v>
      </c>
      <c r="HX7" s="1" t="s">
        <v>1578</v>
      </c>
      <c r="HY7" s="1" t="s">
        <v>1578</v>
      </c>
      <c r="HZ7" s="1" t="s">
        <v>1578</v>
      </c>
      <c r="IA7" s="1" t="s">
        <v>1578</v>
      </c>
      <c r="IB7" s="1" t="s">
        <v>1578</v>
      </c>
      <c r="IC7" s="1" t="s">
        <v>1578</v>
      </c>
      <c r="ID7" s="1" t="s">
        <v>1578</v>
      </c>
      <c r="IE7" s="1" t="s">
        <v>1578</v>
      </c>
      <c r="IF7" s="1" t="s">
        <v>1578</v>
      </c>
      <c r="IG7" s="1" t="s">
        <v>1578</v>
      </c>
      <c r="IH7" s="1" t="s">
        <v>1578</v>
      </c>
      <c r="II7" s="1" t="s">
        <v>1578</v>
      </c>
      <c r="IJ7" s="1" t="s">
        <v>1578</v>
      </c>
      <c r="IK7" s="1" t="s">
        <v>1578</v>
      </c>
      <c r="IL7" s="1" t="s">
        <v>1578</v>
      </c>
      <c r="IM7" s="1" t="s">
        <v>1578</v>
      </c>
      <c r="IN7" s="1" t="s">
        <v>1578</v>
      </c>
      <c r="IO7" s="1" t="s">
        <v>1578</v>
      </c>
      <c r="IP7" s="1" t="s">
        <v>1578</v>
      </c>
      <c r="IQ7" s="1" t="s">
        <v>1578</v>
      </c>
      <c r="IR7" s="1" t="s">
        <v>1578</v>
      </c>
      <c r="IS7" s="1" t="s">
        <v>1578</v>
      </c>
      <c r="IT7" s="1" t="s">
        <v>1578</v>
      </c>
      <c r="IU7" s="1" t="s">
        <v>1578</v>
      </c>
      <c r="IV7" s="1" t="s">
        <v>1578</v>
      </c>
      <c r="IW7" s="1" t="s">
        <v>1578</v>
      </c>
      <c r="IX7" s="1" t="s">
        <v>1578</v>
      </c>
      <c r="IY7" s="1" t="s">
        <v>1578</v>
      </c>
      <c r="IZ7" s="1" t="s">
        <v>1578</v>
      </c>
    </row>
    <row r="8" spans="1:260" x14ac:dyDescent="0.2">
      <c r="A8" s="145">
        <f>アンケート回答入力シート!C6</f>
        <v>0</v>
      </c>
      <c r="B8" t="str">
        <f>アンケート回答入力シート!C10</f>
        <v/>
      </c>
      <c r="C8" t="str">
        <f>アンケート回答入力シート!C11</f>
        <v/>
      </c>
      <c r="D8" t="str">
        <f>アンケート回答入力シート!C12</f>
        <v/>
      </c>
      <c r="E8" t="str">
        <f>アンケート回答入力シート!C13</f>
        <v/>
      </c>
      <c r="F8" t="str">
        <f>アンケート回答入力シート!C14</f>
        <v/>
      </c>
      <c r="G8" t="str">
        <f>アンケート回答入力シート!C15</f>
        <v/>
      </c>
      <c r="H8" t="str">
        <f>アンケート回答入力シート!C16</f>
        <v/>
      </c>
      <c r="I8" t="str">
        <f>アンケート回答入力シート!C17</f>
        <v/>
      </c>
      <c r="J8" t="str">
        <f>アンケート回答入力シート!C18</f>
        <v/>
      </c>
      <c r="K8" t="str">
        <f>アンケート回答入力シート!C19</f>
        <v/>
      </c>
      <c r="L8" t="str">
        <f>アンケート回答入力シート!C20</f>
        <v/>
      </c>
      <c r="M8" t="str">
        <f>アンケート回答入力シート!C24</f>
        <v/>
      </c>
      <c r="N8" t="str">
        <f>アンケート回答入力シート!C25</f>
        <v/>
      </c>
      <c r="O8" t="str">
        <f>アンケート回答入力シート!C26</f>
        <v/>
      </c>
      <c r="P8">
        <f>アンケート回答入力シート!C27</f>
        <v>0</v>
      </c>
      <c r="Q8">
        <f>アンケート回答入力シート!C28</f>
        <v>0</v>
      </c>
      <c r="R8">
        <f>アンケート回答入力シート!C29</f>
        <v>0</v>
      </c>
      <c r="S8">
        <f>アンケート回答入力シート!C30</f>
        <v>0</v>
      </c>
      <c r="T8">
        <f>アンケート回答入力シート!C31</f>
        <v>0</v>
      </c>
      <c r="U8">
        <f>アンケート回答入力シート!C32</f>
        <v>0</v>
      </c>
      <c r="V8" t="str">
        <f>アンケート回答入力シート!C34</f>
        <v/>
      </c>
      <c r="W8" t="str">
        <f>アンケート回答入力シート!C35</f>
        <v/>
      </c>
      <c r="X8" t="str">
        <f>アンケート回答入力シート!C36</f>
        <v/>
      </c>
      <c r="Y8" t="str">
        <f>アンケート回答入力シート!C37</f>
        <v/>
      </c>
      <c r="Z8" t="str">
        <f>アンケート回答入力シート!C38</f>
        <v/>
      </c>
      <c r="AA8" t="str">
        <f>アンケート回答入力シート!C39</f>
        <v/>
      </c>
      <c r="AB8" t="str">
        <f>アンケート回答入力シート!C41</f>
        <v/>
      </c>
      <c r="AC8" t="str">
        <f>アンケート回答入力シート!C42</f>
        <v/>
      </c>
      <c r="AD8" t="str">
        <f>アンケート回答入力シート!C43</f>
        <v/>
      </c>
      <c r="AE8" t="str">
        <f>アンケート回答入力シート!C44</f>
        <v/>
      </c>
      <c r="AF8" t="str">
        <f>アンケート回答入力シート!C45</f>
        <v/>
      </c>
      <c r="AG8" t="str">
        <f>アンケート回答入力シート!C46</f>
        <v/>
      </c>
      <c r="AI8" t="str">
        <f>アンケート回答入力シート!C47</f>
        <v/>
      </c>
      <c r="AJ8" t="str">
        <f>アンケート回答入力シート!C49</f>
        <v/>
      </c>
      <c r="AK8" t="str">
        <f>アンケート回答入力シート!C50</f>
        <v/>
      </c>
      <c r="AL8" t="str">
        <f>アンケート回答入力シート!C51</f>
        <v/>
      </c>
      <c r="AN8" t="str">
        <f>アンケート回答入力シート!C53</f>
        <v/>
      </c>
      <c r="AO8" t="str">
        <f>アンケート回答入力シート!C54</f>
        <v/>
      </c>
      <c r="AP8" t="str">
        <f>アンケート回答入力シート!C55</f>
        <v/>
      </c>
      <c r="AQ8" t="str">
        <f>アンケート回答入力シート!C56</f>
        <v/>
      </c>
      <c r="AR8">
        <f>アンケート回答入力シート!D61</f>
        <v>0</v>
      </c>
      <c r="AS8">
        <f>アンケート回答入力シート!D62</f>
        <v>0</v>
      </c>
      <c r="AT8">
        <f>アンケート回答入力シート!D63</f>
        <v>0</v>
      </c>
      <c r="AU8">
        <f>アンケート回答入力シート!D65</f>
        <v>0</v>
      </c>
      <c r="AV8">
        <f>アンケート回答入力シート!D66</f>
        <v>0</v>
      </c>
      <c r="AW8">
        <f>アンケート回答入力シート!D67</f>
        <v>0</v>
      </c>
      <c r="AX8">
        <f>アンケート回答入力シート!D68</f>
        <v>0</v>
      </c>
      <c r="AY8">
        <f>アンケート回答入力シート!D69</f>
        <v>0</v>
      </c>
      <c r="AZ8">
        <f>アンケート回答入力シート!D72</f>
        <v>0</v>
      </c>
      <c r="BA8">
        <f>アンケート回答入力シート!D73</f>
        <v>0</v>
      </c>
      <c r="BB8">
        <f>アンケート回答入力シート!D74</f>
        <v>0</v>
      </c>
      <c r="BC8">
        <f>アンケート回答入力シート!D76</f>
        <v>0</v>
      </c>
      <c r="BD8">
        <f>アンケート回答入力シート!D77</f>
        <v>0</v>
      </c>
      <c r="BE8">
        <f>アンケート回答入力シート!D78</f>
        <v>0</v>
      </c>
      <c r="BF8">
        <f>アンケート回答入力シート!D79</f>
        <v>0</v>
      </c>
      <c r="BG8">
        <f>アンケート回答入力シート!D80</f>
        <v>0</v>
      </c>
      <c r="BH8">
        <f>アンケート回答入力シート!D83</f>
        <v>0</v>
      </c>
      <c r="BI8">
        <f>アンケート回答入力シート!D84</f>
        <v>0</v>
      </c>
      <c r="BJ8">
        <f>アンケート回答入力シート!D85</f>
        <v>0</v>
      </c>
      <c r="BK8">
        <f>アンケート回答入力シート!D87</f>
        <v>0</v>
      </c>
      <c r="BL8">
        <f>アンケート回答入力シート!D88</f>
        <v>0</v>
      </c>
      <c r="BM8">
        <f>アンケート回答入力シート!D89</f>
        <v>0</v>
      </c>
      <c r="BN8">
        <f>アンケート回答入力シート!D90</f>
        <v>0</v>
      </c>
      <c r="BO8">
        <f>アンケート回答入力シート!D91</f>
        <v>0</v>
      </c>
      <c r="BP8">
        <f>アンケート回答入力シート!D93</f>
        <v>0</v>
      </c>
      <c r="BQ8">
        <f>アンケート回答入力シート!D94</f>
        <v>0</v>
      </c>
      <c r="BR8">
        <f>アンケート回答入力シート!D95</f>
        <v>0</v>
      </c>
      <c r="BS8">
        <f>アンケート回答入力シート!D96</f>
        <v>0</v>
      </c>
      <c r="BT8">
        <f>アンケート回答入力シート!D97</f>
        <v>0</v>
      </c>
      <c r="BU8">
        <f>アンケート回答入力シート!D98</f>
        <v>0</v>
      </c>
      <c r="BV8" t="str">
        <f>アンケート回答入力シート!C100</f>
        <v/>
      </c>
      <c r="BW8" t="str">
        <f>アンケート回答入力シート!C101</f>
        <v/>
      </c>
      <c r="BX8" t="str">
        <f>アンケート回答入力シート!C102</f>
        <v/>
      </c>
      <c r="BY8">
        <f>アンケート回答入力シート!C103</f>
        <v>0</v>
      </c>
      <c r="BZ8" t="str">
        <f>アンケート回答入力シート!D107</f>
        <v/>
      </c>
      <c r="CA8" t="str">
        <f>アンケート回答入力シート!D108</f>
        <v/>
      </c>
      <c r="CB8" t="str">
        <f>アンケート回答入力シート!D109</f>
        <v/>
      </c>
      <c r="CC8" t="str">
        <f>アンケート回答入力シート!D110</f>
        <v/>
      </c>
      <c r="CD8" t="str">
        <f>アンケート回答入力シート!C112</f>
        <v/>
      </c>
      <c r="CE8" t="str">
        <f>アンケート回答入力シート!C113</f>
        <v/>
      </c>
      <c r="CF8" s="2" t="str">
        <f>アンケート回答入力シート!D114</f>
        <v/>
      </c>
      <c r="CG8" s="2" t="str">
        <f>アンケート回答入力シート!D115</f>
        <v/>
      </c>
      <c r="CH8" s="2" t="str">
        <f>アンケート回答入力シート!D116</f>
        <v/>
      </c>
      <c r="CI8" s="2" t="str">
        <f>アンケート回答入力シート!D117</f>
        <v/>
      </c>
      <c r="CJ8" s="2" t="str">
        <f>アンケート回答入力シート!D118</f>
        <v/>
      </c>
      <c r="CK8" s="2" t="str">
        <f>アンケート回答入力シート!D119</f>
        <v/>
      </c>
      <c r="CL8" t="str">
        <f>アンケート回答入力シート!C120</f>
        <v/>
      </c>
      <c r="CM8" t="str">
        <f>アンケート回答入力シート!C122</f>
        <v/>
      </c>
      <c r="CN8" t="str">
        <f>アンケート回答入力シート!C123</f>
        <v/>
      </c>
      <c r="CO8" s="2" t="str">
        <f>アンケート回答入力シート!D124</f>
        <v/>
      </c>
      <c r="CP8" s="2" t="str">
        <f>アンケート回答入力シート!D125</f>
        <v/>
      </c>
      <c r="CQ8" s="2" t="str">
        <f>アンケート回答入力シート!D126</f>
        <v/>
      </c>
      <c r="CR8" s="2" t="str">
        <f>アンケート回答入力シート!D127</f>
        <v/>
      </c>
      <c r="CS8" s="2" t="str">
        <f>アンケート回答入力シート!D128</f>
        <v/>
      </c>
      <c r="CT8" s="2" t="str">
        <f>アンケート回答入力シート!D129</f>
        <v/>
      </c>
      <c r="CU8" t="str">
        <f>アンケート回答入力シート!C130</f>
        <v/>
      </c>
      <c r="CV8">
        <f>アンケート回答入力シート!C132</f>
        <v>0</v>
      </c>
      <c r="CW8">
        <f>アンケート回答入力シート!C133</f>
        <v>0</v>
      </c>
      <c r="CX8">
        <f>アンケート回答入力シート!C134</f>
        <v>0</v>
      </c>
      <c r="CY8" t="str">
        <f>アンケート回答入力シート!C135</f>
        <v/>
      </c>
      <c r="CZ8" t="str">
        <f>アンケート回答入力シート!C136</f>
        <v/>
      </c>
      <c r="DA8" t="str">
        <f>アンケート回答入力シート!C137</f>
        <v/>
      </c>
      <c r="DB8" t="str">
        <f>アンケート回答入力シート!C138</f>
        <v/>
      </c>
      <c r="DC8" t="str">
        <f>アンケート回答入力シート!D140</f>
        <v/>
      </c>
      <c r="DD8" t="str">
        <f>アンケート回答入力シート!D141</f>
        <v/>
      </c>
      <c r="DE8">
        <f>アンケート回答入力シート!C145</f>
        <v>0</v>
      </c>
      <c r="DF8">
        <f>アンケート回答入力シート!C146</f>
        <v>0</v>
      </c>
      <c r="DG8">
        <f>アンケート回答入力シート!C147</f>
        <v>0</v>
      </c>
      <c r="DH8">
        <f>アンケート回答入力シート!C148</f>
        <v>0</v>
      </c>
      <c r="DI8">
        <f>DE8+DF8+DG8*2+DH8*2</f>
        <v>0</v>
      </c>
      <c r="DJ8">
        <f>アンケート回答入力シート!C150</f>
        <v>0</v>
      </c>
      <c r="DK8">
        <f>アンケート回答入力シート!C151</f>
        <v>0</v>
      </c>
      <c r="DL8">
        <f>アンケート回答入力シート!C152</f>
        <v>0</v>
      </c>
      <c r="DM8">
        <f>アンケート回答入力シート!C153</f>
        <v>0</v>
      </c>
      <c r="DN8">
        <f>アンケート回答入力シート!C154</f>
        <v>0</v>
      </c>
      <c r="DO8">
        <f>アンケート回答入力シート!C155</f>
        <v>0</v>
      </c>
      <c r="DP8">
        <f>DJ8+DK8*2+DL8*3.75+DM8+DN8*2+DO8*4</f>
        <v>0</v>
      </c>
      <c r="DQ8">
        <f>アンケート回答入力シート!C157</f>
        <v>0</v>
      </c>
      <c r="DR8">
        <f>アンケート回答入力シート!C158</f>
        <v>0</v>
      </c>
      <c r="DS8">
        <f>アンケート回答入力シート!C159</f>
        <v>0</v>
      </c>
      <c r="DT8">
        <f>アンケート回答入力シート!C160</f>
        <v>0</v>
      </c>
      <c r="DU8">
        <f>アンケート回答入力シート!C161</f>
        <v>0</v>
      </c>
      <c r="DV8">
        <f>アンケート回答入力シート!C162</f>
        <v>0</v>
      </c>
      <c r="DW8">
        <f>アンケート回答入力シート!C163</f>
        <v>0</v>
      </c>
      <c r="DX8">
        <f>アンケート回答入力シート!C164</f>
        <v>0</v>
      </c>
      <c r="DY8">
        <f>アンケート回答入力シート!C165</f>
        <v>0</v>
      </c>
      <c r="DZ8">
        <f>アンケート回答入力シート!C166</f>
        <v>0</v>
      </c>
      <c r="EA8">
        <f>アンケート回答入力シート!C167</f>
        <v>0</v>
      </c>
      <c r="EB8">
        <f>アンケート回答入力シート!C168</f>
        <v>0</v>
      </c>
      <c r="EC8">
        <f>DQ8+DR8+DS8*2+DT8*2+DU8*5+DV8*5+DW8*10+DX8*10+DY8*15+DZ8*15+EA8*20+EB8*20</f>
        <v>0</v>
      </c>
      <c r="ED8">
        <f>アンケート回答入力シート!C170</f>
        <v>0</v>
      </c>
      <c r="EE8">
        <f>アンケート回答入力シート!C171</f>
        <v>0</v>
      </c>
      <c r="EF8">
        <f>アンケート回答入力シート!C172</f>
        <v>0</v>
      </c>
      <c r="EG8">
        <f>アンケート回答入力シート!C173</f>
        <v>0</v>
      </c>
      <c r="EH8">
        <f>アンケート回答入力シート!C174</f>
        <v>0</v>
      </c>
      <c r="EI8">
        <f>アンケート回答入力シート!C175</f>
        <v>0</v>
      </c>
      <c r="EJ8">
        <f>ED8*10+EE8*10+EF8*15+EG8*15+EH8*20+EI8*20</f>
        <v>0</v>
      </c>
      <c r="EK8">
        <f>EC8+EJ8</f>
        <v>0</v>
      </c>
      <c r="EL8">
        <f>アンケート回答入力シート!C177</f>
        <v>0</v>
      </c>
      <c r="EM8">
        <f>アンケート回答入力シート!C178</f>
        <v>0</v>
      </c>
      <c r="EN8">
        <f>アンケート回答入力シート!C179</f>
        <v>0</v>
      </c>
      <c r="EO8">
        <f>アンケート回答入力シート!C180</f>
        <v>0</v>
      </c>
      <c r="EP8">
        <f>EL8+EM8+EN8*2+EO8*2</f>
        <v>0</v>
      </c>
      <c r="EQ8">
        <f>アンケート回答入力シート!C182</f>
        <v>0</v>
      </c>
      <c r="ER8">
        <f>アンケート回答入力シート!C183</f>
        <v>0</v>
      </c>
      <c r="ES8">
        <f>アンケート回答入力シート!C184</f>
        <v>0</v>
      </c>
      <c r="ET8">
        <f>アンケート回答入力シート!C185</f>
        <v>0</v>
      </c>
      <c r="EU8">
        <f>EQ8+ER8+ES8*2+ET8*2</f>
        <v>0</v>
      </c>
      <c r="EV8">
        <f>アンケート回答入力シート!C187</f>
        <v>0</v>
      </c>
      <c r="EW8">
        <f>アンケート回答入力シート!C188</f>
        <v>0</v>
      </c>
      <c r="EX8">
        <f>アンケート回答入力シート!C189</f>
        <v>0</v>
      </c>
      <c r="EY8">
        <f>アンケート回答入力シート!C190</f>
        <v>0</v>
      </c>
      <c r="EZ8">
        <f>EV8+EW8+EX8*2+EY8*2</f>
        <v>0</v>
      </c>
      <c r="FA8">
        <f>アンケート回答入力シート!C192</f>
        <v>0</v>
      </c>
      <c r="FB8">
        <f>アンケート回答入力シート!C193</f>
        <v>0</v>
      </c>
      <c r="FC8">
        <f>FA8+FB8*2</f>
        <v>0</v>
      </c>
      <c r="FD8">
        <f>アンケート回答入力シート!C195</f>
        <v>0</v>
      </c>
      <c r="FE8">
        <f>アンケート回答入力シート!C196</f>
        <v>0</v>
      </c>
      <c r="FF8" t="e">
        <f>DP8/(DI8+EP8+EU8+EZ8+FC8+GD8)</f>
        <v>#DIV/0!</v>
      </c>
      <c r="FG8" t="e">
        <f>FD8/3/(DI8+EP8+EU8+EZ8+FC8+GD8)</f>
        <v>#DIV/0!</v>
      </c>
      <c r="FH8">
        <f>アンケート回答入力シート!C198</f>
        <v>0</v>
      </c>
      <c r="FI8">
        <f>アンケート回答入力シート!C199</f>
        <v>0</v>
      </c>
      <c r="FJ8">
        <f>アンケート回答入力シート!C200</f>
        <v>0</v>
      </c>
      <c r="FK8">
        <f>アンケート回答入力シート!C201</f>
        <v>0</v>
      </c>
      <c r="FL8">
        <f>アンケート回答入力シート!C205</f>
        <v>0</v>
      </c>
      <c r="FM8">
        <f>アンケート回答入力シート!C206</f>
        <v>0</v>
      </c>
      <c r="FN8">
        <f>アンケート回答入力シート!C207</f>
        <v>0</v>
      </c>
      <c r="FO8">
        <f>アンケート回答入力シート!C208</f>
        <v>0</v>
      </c>
      <c r="FP8">
        <f>アンケート回答入力シート!C209</f>
        <v>0</v>
      </c>
      <c r="FQ8">
        <f>アンケート回答入力シート!C210</f>
        <v>0</v>
      </c>
      <c r="FR8" t="str">
        <f>アンケート回答入力シート!C214</f>
        <v/>
      </c>
      <c r="FS8" t="str">
        <f>アンケート回答入力シート!C215</f>
        <v/>
      </c>
      <c r="FT8" t="str">
        <f>アンケート回答入力シート!C216</f>
        <v/>
      </c>
      <c r="FU8" t="str">
        <f>アンケート回答入力シート!C218</f>
        <v/>
      </c>
      <c r="FV8" t="str">
        <f>アンケート回答入力シート!C219</f>
        <v/>
      </c>
      <c r="FW8" t="str">
        <f>アンケート回答入力シート!C220</f>
        <v/>
      </c>
      <c r="FX8" t="str">
        <f>アンケート回答入力シート!C222</f>
        <v/>
      </c>
      <c r="FY8" t="str">
        <f>アンケート回答入力シート!C223</f>
        <v/>
      </c>
      <c r="FZ8">
        <f>アンケート回答入力シート!C225</f>
        <v>0</v>
      </c>
      <c r="GA8">
        <f>アンケート回答入力シート!C226</f>
        <v>0</v>
      </c>
      <c r="GB8">
        <f>アンケート回答入力シート!C228</f>
        <v>0</v>
      </c>
      <c r="GC8">
        <f>アンケート回答入力シート!C229</f>
        <v>0</v>
      </c>
      <c r="GD8">
        <f>GB8+GC8*2</f>
        <v>0</v>
      </c>
      <c r="GE8" t="str">
        <f>アンケート回答入力シート!C231</f>
        <v/>
      </c>
      <c r="GF8">
        <f>アンケート回答入力シート!C232</f>
        <v>0</v>
      </c>
      <c r="GG8">
        <f>アンケート回答入力シート!C236</f>
        <v>0</v>
      </c>
      <c r="GH8">
        <f>アンケート回答入力シート!C237</f>
        <v>0</v>
      </c>
      <c r="GI8">
        <f>アンケート回答入力シート!C238</f>
        <v>0</v>
      </c>
      <c r="GJ8">
        <f>アンケート回答入力シート!D239</f>
        <v>0</v>
      </c>
      <c r="GK8">
        <f>アンケート回答入力シート!D240</f>
        <v>0</v>
      </c>
      <c r="GL8">
        <f>アンケート回答入力シート!D241</f>
        <v>0</v>
      </c>
      <c r="GM8">
        <f>アンケート回答入力シート!D242</f>
        <v>0</v>
      </c>
      <c r="GN8">
        <f>アンケート回答入力シート!D243</f>
        <v>0</v>
      </c>
      <c r="GO8">
        <f>アンケート回答入力シート!D244</f>
        <v>0</v>
      </c>
      <c r="GP8">
        <f>アンケート回答入力シート!D245</f>
        <v>0</v>
      </c>
      <c r="GQ8">
        <f>アンケート回答入力シート!D246</f>
        <v>0</v>
      </c>
      <c r="GR8">
        <f>アンケート回答入力シート!D247</f>
        <v>0</v>
      </c>
      <c r="GS8">
        <f>アンケート回答入力シート!D248</f>
        <v>0</v>
      </c>
      <c r="GT8">
        <f>アンケート回答入力シート!D249</f>
        <v>0</v>
      </c>
      <c r="GU8" t="str">
        <f>アンケート回答入力シート!D250</f>
        <v/>
      </c>
      <c r="GV8">
        <f>アンケート回答入力シート!D251</f>
        <v>0</v>
      </c>
      <c r="GW8" t="str">
        <f>アンケート回答入力シート!D252</f>
        <v/>
      </c>
      <c r="GX8">
        <f>アンケート回答入力シート!D253</f>
        <v>0</v>
      </c>
      <c r="GY8" t="str">
        <f>アンケート回答入力シート!D254</f>
        <v/>
      </c>
      <c r="GZ8">
        <f>アンケート回答入力シート!D255</f>
        <v>0</v>
      </c>
      <c r="HA8" t="str">
        <f>アンケート回答入力シート!D256</f>
        <v/>
      </c>
      <c r="HB8">
        <f>アンケート回答入力シート!D257</f>
        <v>0</v>
      </c>
      <c r="HC8">
        <f>アンケート回答入力シート!D258</f>
        <v>0</v>
      </c>
      <c r="HD8" t="str">
        <f>アンケート回答入力シート!D259</f>
        <v/>
      </c>
      <c r="HE8">
        <f>アンケート回答入力シート!D260</f>
        <v>0</v>
      </c>
      <c r="HF8" t="str">
        <f>アンケート回答入力シート!D261</f>
        <v/>
      </c>
      <c r="HG8" t="str">
        <f>アンケート回答入力シート!D262</f>
        <v/>
      </c>
      <c r="HH8">
        <f>アンケート回答入力シート!D263</f>
        <v>0</v>
      </c>
      <c r="HI8">
        <f>アンケート回答入力シート!C267</f>
        <v>0</v>
      </c>
      <c r="HJ8">
        <f>アンケート回答入力シート!C268</f>
        <v>0</v>
      </c>
      <c r="HK8">
        <f>アンケート回答入力シート!C269</f>
        <v>0</v>
      </c>
      <c r="HL8">
        <f>アンケート回答入力シート!C270</f>
        <v>0</v>
      </c>
      <c r="HM8">
        <f>アンケート回答入力シート!C271</f>
        <v>0</v>
      </c>
      <c r="HN8">
        <f>アンケート回答入力シート!C272</f>
        <v>0</v>
      </c>
      <c r="HO8">
        <f>アンケート回答入力シート!C273</f>
        <v>0</v>
      </c>
      <c r="HP8">
        <f>アンケート回答入力シート!C274</f>
        <v>0</v>
      </c>
      <c r="HQ8">
        <f>アンケート回答入力シート!C275</f>
        <v>0</v>
      </c>
      <c r="HR8">
        <f>アンケート回答入力シート!C276</f>
        <v>0</v>
      </c>
      <c r="HS8">
        <f>アンケート回答入力シート!C277</f>
        <v>0</v>
      </c>
      <c r="HT8">
        <f>アンケート回答入力シート!C279</f>
        <v>0</v>
      </c>
      <c r="HU8">
        <f>アンケート回答入力シート!C280</f>
        <v>0</v>
      </c>
      <c r="HV8">
        <f>アンケート回答入力シート!D281</f>
        <v>0</v>
      </c>
      <c r="HW8">
        <f>アンケート回答入力シート!D282</f>
        <v>0</v>
      </c>
      <c r="HX8">
        <f>アンケート回答入力シート!D283</f>
        <v>0</v>
      </c>
      <c r="HY8">
        <f>アンケート回答入力シート!D284</f>
        <v>0</v>
      </c>
      <c r="HZ8">
        <f>アンケート回答入力シート!D285</f>
        <v>0</v>
      </c>
      <c r="IA8">
        <f>アンケート回答入力シート!D286</f>
        <v>0</v>
      </c>
      <c r="IB8">
        <f>アンケート回答入力シート!D287</f>
        <v>0</v>
      </c>
      <c r="IC8">
        <f>アンケート回答入力シート!D288</f>
        <v>0</v>
      </c>
      <c r="ID8">
        <f>アンケート回答入力シート!D290</f>
        <v>0</v>
      </c>
      <c r="IE8">
        <f>アンケート回答入力シート!D290</f>
        <v>0</v>
      </c>
      <c r="IF8">
        <f>アンケート回答入力シート!D291</f>
        <v>0</v>
      </c>
      <c r="IG8">
        <f>アンケート回答入力シート!D292</f>
        <v>0</v>
      </c>
      <c r="IH8">
        <f>アンケート回答入力シート!D293</f>
        <v>0</v>
      </c>
      <c r="II8">
        <f>アンケート回答入力シート!D294</f>
        <v>0</v>
      </c>
      <c r="IJ8" t="str">
        <f>アンケート回答入力シート!C298</f>
        <v/>
      </c>
      <c r="IK8" t="str">
        <f>アンケート回答入力シート!C299</f>
        <v/>
      </c>
      <c r="IL8" s="88" t="str">
        <f>アンケート回答入力シート!C300</f>
        <v/>
      </c>
      <c r="IM8" s="88" t="str">
        <f>アンケート回答入力シート!C301</f>
        <v/>
      </c>
      <c r="IN8" t="str">
        <f>アンケート回答入力シート!C302</f>
        <v/>
      </c>
      <c r="IO8" t="str">
        <f>アンケート回答入力シート!C303</f>
        <v/>
      </c>
      <c r="IP8" t="str">
        <f>アンケート回答入力シート!C304</f>
        <v/>
      </c>
      <c r="IQ8" t="str">
        <f>アンケート回答入力シート!C305</f>
        <v/>
      </c>
      <c r="IR8" t="str">
        <f>アンケート回答入力シート!C306</f>
        <v/>
      </c>
      <c r="IS8">
        <f>アンケート回答入力シート!C310</f>
        <v>0</v>
      </c>
      <c r="IT8">
        <f>アンケート回答入力シート!C311</f>
        <v>0</v>
      </c>
      <c r="IU8">
        <f>アンケート回答入力シート!C312</f>
        <v>0</v>
      </c>
      <c r="IV8">
        <f>アンケート回答入力シート!C313</f>
        <v>0</v>
      </c>
      <c r="IW8">
        <f>アンケート回答入力シート!C314</f>
        <v>0</v>
      </c>
      <c r="IX8">
        <f>アンケート回答入力シート!C315</f>
        <v>0</v>
      </c>
      <c r="IY8">
        <f>アンケート回答入力シート!C316</f>
        <v>0</v>
      </c>
      <c r="IZ8" t="str">
        <f>アンケート回答入力シート!C317</f>
        <v/>
      </c>
    </row>
  </sheetData>
  <mergeCells count="257">
    <mergeCell ref="FD3:FE3"/>
    <mergeCell ref="FE4:FE6"/>
    <mergeCell ref="IR3:IR6"/>
    <mergeCell ref="IQ3:IQ6"/>
    <mergeCell ref="IP3:IP6"/>
    <mergeCell ref="IT4:IT6"/>
    <mergeCell ref="IU4:IU6"/>
    <mergeCell ref="IK3:IK6"/>
    <mergeCell ref="IJ3:IJ6"/>
    <mergeCell ref="HI4:HI6"/>
    <mergeCell ref="II4:II6"/>
    <mergeCell ref="IG4:IG6"/>
    <mergeCell ref="IF4:IF6"/>
    <mergeCell ref="IE4:IE6"/>
    <mergeCell ref="ID4:ID6"/>
    <mergeCell ref="HO4:HO6"/>
    <mergeCell ref="HN4:HN6"/>
    <mergeCell ref="HM4:HM6"/>
    <mergeCell ref="HL4:HL6"/>
    <mergeCell ref="HK4:HK6"/>
    <mergeCell ref="HJ4:HJ6"/>
    <mergeCell ref="HU4:HU6"/>
    <mergeCell ref="IA4:IA6"/>
    <mergeCell ref="HZ4:HZ6"/>
    <mergeCell ref="HY4:HY6"/>
    <mergeCell ref="HX4:HX6"/>
    <mergeCell ref="HW4:HW6"/>
    <mergeCell ref="HV4:HV5"/>
    <mergeCell ref="IZ3:IZ6"/>
    <mergeCell ref="IY4:IY6"/>
    <mergeCell ref="IX4:IX6"/>
    <mergeCell ref="IW4:IW6"/>
    <mergeCell ref="IV4:IV6"/>
    <mergeCell ref="IO3:IO6"/>
    <mergeCell ref="IN3:IN6"/>
    <mergeCell ref="IM3:IM6"/>
    <mergeCell ref="IL3:IL6"/>
    <mergeCell ref="IS4:IS6"/>
    <mergeCell ref="IS3:IY3"/>
    <mergeCell ref="HT3:HV3"/>
    <mergeCell ref="ID3:IF3"/>
    <mergeCell ref="IH3:II3"/>
    <mergeCell ref="IH4:IH6"/>
    <mergeCell ref="IB4:IB5"/>
    <mergeCell ref="IC4:IC5"/>
    <mergeCell ref="HG4:HG6"/>
    <mergeCell ref="HF4:HF6"/>
    <mergeCell ref="GW4:GW6"/>
    <mergeCell ref="GV4:GV6"/>
    <mergeCell ref="GU4:GU6"/>
    <mergeCell ref="GT4:GT6"/>
    <mergeCell ref="HT4:HT6"/>
    <mergeCell ref="HS4:HS6"/>
    <mergeCell ref="HR4:HR6"/>
    <mergeCell ref="GC4:GC6"/>
    <mergeCell ref="GB4:GB6"/>
    <mergeCell ref="GA4:GA6"/>
    <mergeCell ref="FZ4:FZ6"/>
    <mergeCell ref="FY4:FY6"/>
    <mergeCell ref="FX4:FX6"/>
    <mergeCell ref="GQ4:GQ6"/>
    <mergeCell ref="GP4:GP6"/>
    <mergeCell ref="GO4:GO6"/>
    <mergeCell ref="GN4:GN6"/>
    <mergeCell ref="GM4:GM6"/>
    <mergeCell ref="GL4:GL6"/>
    <mergeCell ref="EZ4:EZ6"/>
    <mergeCell ref="EY4:EY6"/>
    <mergeCell ref="EX4:EX6"/>
    <mergeCell ref="EW4:EW6"/>
    <mergeCell ref="EV4:EV6"/>
    <mergeCell ref="DW4:DW6"/>
    <mergeCell ref="FA4:FA6"/>
    <mergeCell ref="FK3:FK6"/>
    <mergeCell ref="FL3:FL6"/>
    <mergeCell ref="FJ4:FJ6"/>
    <mergeCell ref="FI4:FI6"/>
    <mergeCell ref="FH4:FH6"/>
    <mergeCell ref="FG4:FG6"/>
    <mergeCell ref="FF4:FF6"/>
    <mergeCell ref="EM4:EM6"/>
    <mergeCell ref="FD4:FD6"/>
    <mergeCell ref="FC4:FC6"/>
    <mergeCell ref="FB4:FB6"/>
    <mergeCell ref="EI4:EI6"/>
    <mergeCell ref="EH4:EH6"/>
    <mergeCell ref="EG4:EG6"/>
    <mergeCell ref="EF4:EF6"/>
    <mergeCell ref="EE4:EE6"/>
    <mergeCell ref="ED4:ED6"/>
    <mergeCell ref="DN4:DN6"/>
    <mergeCell ref="DO4:DO6"/>
    <mergeCell ref="DV4:DV6"/>
    <mergeCell ref="EU4:EU6"/>
    <mergeCell ref="ET4:ET6"/>
    <mergeCell ref="ES4:ES6"/>
    <mergeCell ref="ER4:ER6"/>
    <mergeCell ref="EQ4:EQ6"/>
    <mergeCell ref="EP4:EP6"/>
    <mergeCell ref="EO4:EO6"/>
    <mergeCell ref="EN4:EN6"/>
    <mergeCell ref="EC4:EC6"/>
    <mergeCell ref="EB4:EB6"/>
    <mergeCell ref="EA4:EA6"/>
    <mergeCell ref="DZ4:DZ6"/>
    <mergeCell ref="DY4:DY6"/>
    <mergeCell ref="DX4:DX6"/>
    <mergeCell ref="EL4:EL6"/>
    <mergeCell ref="EK4:EK6"/>
    <mergeCell ref="EJ4:EJ6"/>
    <mergeCell ref="HD3:HE3"/>
    <mergeCell ref="HF3:HH3"/>
    <mergeCell ref="HI3:HS3"/>
    <mergeCell ref="GJ3:GK3"/>
    <mergeCell ref="GL3:GQ3"/>
    <mergeCell ref="GR3:GT3"/>
    <mergeCell ref="GU3:GV3"/>
    <mergeCell ref="GW3:GX3"/>
    <mergeCell ref="GI3:GI6"/>
    <mergeCell ref="GJ4:GJ6"/>
    <mergeCell ref="GK4:GK6"/>
    <mergeCell ref="GX4:GX6"/>
    <mergeCell ref="GS4:GS6"/>
    <mergeCell ref="GR4:GR6"/>
    <mergeCell ref="HB4:HB6"/>
    <mergeCell ref="HA4:HA6"/>
    <mergeCell ref="GZ4:GZ6"/>
    <mergeCell ref="GY4:GY6"/>
    <mergeCell ref="HE4:HE6"/>
    <mergeCell ref="HD4:HD6"/>
    <mergeCell ref="HC4:HC6"/>
    <mergeCell ref="HQ4:HQ6"/>
    <mergeCell ref="HP4:HP6"/>
    <mergeCell ref="HH4:HH6"/>
    <mergeCell ref="BZ4:CC4"/>
    <mergeCell ref="BZ5:BZ6"/>
    <mergeCell ref="CA5:CA6"/>
    <mergeCell ref="CB5:CB6"/>
    <mergeCell ref="CC5:CC6"/>
    <mergeCell ref="CV4:DB4"/>
    <mergeCell ref="CV5:CV6"/>
    <mergeCell ref="GY3:GZ3"/>
    <mergeCell ref="HA3:HC3"/>
    <mergeCell ref="FX3:FY3"/>
    <mergeCell ref="DL4:DL6"/>
    <mergeCell ref="DK4:DK6"/>
    <mergeCell ref="DJ4:DJ6"/>
    <mergeCell ref="DE4:DE6"/>
    <mergeCell ref="DU4:DU6"/>
    <mergeCell ref="DT4:DT6"/>
    <mergeCell ref="DS4:DS6"/>
    <mergeCell ref="DR4:DR6"/>
    <mergeCell ref="DQ4:DQ6"/>
    <mergeCell ref="DI4:DI6"/>
    <mergeCell ref="DH4:DH6"/>
    <mergeCell ref="DG4:DG6"/>
    <mergeCell ref="DF4:DF6"/>
    <mergeCell ref="DM4:DM6"/>
    <mergeCell ref="FZ3:GA3"/>
    <mergeCell ref="GB3:GC3"/>
    <mergeCell ref="GE3:GF3"/>
    <mergeCell ref="GG3:GG6"/>
    <mergeCell ref="GH3:GH6"/>
    <mergeCell ref="FA3:FB3"/>
    <mergeCell ref="FF3:FG3"/>
    <mergeCell ref="FH3:FJ3"/>
    <mergeCell ref="FR3:FT3"/>
    <mergeCell ref="FU3:FW3"/>
    <mergeCell ref="FW4:FW6"/>
    <mergeCell ref="FV4:FV6"/>
    <mergeCell ref="FU4:FU6"/>
    <mergeCell ref="FT4:FT6"/>
    <mergeCell ref="FM3:FM6"/>
    <mergeCell ref="FQ3:FQ6"/>
    <mergeCell ref="FP3:FP6"/>
    <mergeCell ref="FO3:FO6"/>
    <mergeCell ref="FN3:FN6"/>
    <mergeCell ref="FR4:FR6"/>
    <mergeCell ref="FS4:FS6"/>
    <mergeCell ref="GF4:GF6"/>
    <mergeCell ref="GE4:GE6"/>
    <mergeCell ref="GD4:GD6"/>
    <mergeCell ref="DQ3:EB3"/>
    <mergeCell ref="ED3:EI3"/>
    <mergeCell ref="EL3:EO3"/>
    <mergeCell ref="EQ3:ET3"/>
    <mergeCell ref="EV3:EY3"/>
    <mergeCell ref="CN5:CN6"/>
    <mergeCell ref="CO5:CP5"/>
    <mergeCell ref="CQ5:CR5"/>
    <mergeCell ref="CS5:CT5"/>
    <mergeCell ref="CU5:CU6"/>
    <mergeCell ref="DE3:DH3"/>
    <mergeCell ref="CW5:CW6"/>
    <mergeCell ref="CX5:CX6"/>
    <mergeCell ref="CY5:CY6"/>
    <mergeCell ref="CZ5:CZ6"/>
    <mergeCell ref="BZ3:DD3"/>
    <mergeCell ref="CD4:CL4"/>
    <mergeCell ref="CM4:CU4"/>
    <mergeCell ref="DA5:DA6"/>
    <mergeCell ref="DB5:DB6"/>
    <mergeCell ref="DC4:DD4"/>
    <mergeCell ref="DC5:DC6"/>
    <mergeCell ref="DD5:DD6"/>
    <mergeCell ref="DP4:DP6"/>
    <mergeCell ref="CF5:CG5"/>
    <mergeCell ref="CH5:CI5"/>
    <mergeCell ref="CJ5:CK5"/>
    <mergeCell ref="CL5:CL6"/>
    <mergeCell ref="CM5:CM6"/>
    <mergeCell ref="BW5:BW6"/>
    <mergeCell ref="BX5:BX6"/>
    <mergeCell ref="BY5:BY6"/>
    <mergeCell ref="CD5:CD6"/>
    <mergeCell ref="BS5:BU5"/>
    <mergeCell ref="BV5:BV6"/>
    <mergeCell ref="AR5:AT5"/>
    <mergeCell ref="AU5:AW5"/>
    <mergeCell ref="AX5:AY5"/>
    <mergeCell ref="AZ5:BB5"/>
    <mergeCell ref="BC5:BE5"/>
    <mergeCell ref="BF5:BG5"/>
    <mergeCell ref="CE5:CE6"/>
    <mergeCell ref="AU4:AY4"/>
    <mergeCell ref="AZ4:BB4"/>
    <mergeCell ref="BC4:BG4"/>
    <mergeCell ref="BH4:BJ4"/>
    <mergeCell ref="BK4:BO4"/>
    <mergeCell ref="BH5:BJ5"/>
    <mergeCell ref="BK5:BM5"/>
    <mergeCell ref="BN5:BO5"/>
    <mergeCell ref="BP5:BR5"/>
    <mergeCell ref="DJ3:DO3"/>
    <mergeCell ref="B5:B6"/>
    <mergeCell ref="C5:C6"/>
    <mergeCell ref="D5:D6"/>
    <mergeCell ref="E5:E6"/>
    <mergeCell ref="F5:F6"/>
    <mergeCell ref="G5:G6"/>
    <mergeCell ref="V5:Z5"/>
    <mergeCell ref="AB5:AG5"/>
    <mergeCell ref="AJ5:AL5"/>
    <mergeCell ref="AN5:AP5"/>
    <mergeCell ref="AQ5:AQ6"/>
    <mergeCell ref="AR3:AY3"/>
    <mergeCell ref="H5:H6"/>
    <mergeCell ref="I5:I6"/>
    <mergeCell ref="J5:J6"/>
    <mergeCell ref="K5:K6"/>
    <mergeCell ref="L5:L6"/>
    <mergeCell ref="M5:U5"/>
    <mergeCell ref="AZ3:BG3"/>
    <mergeCell ref="BH3:BO3"/>
    <mergeCell ref="BP3:BU4"/>
    <mergeCell ref="BV3:BY4"/>
    <mergeCell ref="AR4:AT4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96"/>
  <sheetViews>
    <sheetView zoomScale="87" zoomScaleNormal="87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3.2" x14ac:dyDescent="0.2"/>
  <cols>
    <col min="1" max="1" width="8.88671875" customWidth="1"/>
    <col min="239" max="240" width="11.33203125" bestFit="1" customWidth="1"/>
    <col min="246" max="247" width="11.6640625" bestFit="1" customWidth="1"/>
  </cols>
  <sheetData>
    <row r="1" spans="1:259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>
        <v>127</v>
      </c>
      <c r="DX1">
        <v>128</v>
      </c>
      <c r="DY1">
        <v>129</v>
      </c>
      <c r="DZ1">
        <v>130</v>
      </c>
      <c r="EA1">
        <v>131</v>
      </c>
      <c r="EB1">
        <v>132</v>
      </c>
      <c r="EC1">
        <v>133</v>
      </c>
      <c r="ED1">
        <v>134</v>
      </c>
      <c r="EE1">
        <v>135</v>
      </c>
      <c r="EF1">
        <v>136</v>
      </c>
      <c r="EG1">
        <v>137</v>
      </c>
      <c r="EH1">
        <v>138</v>
      </c>
      <c r="EI1">
        <v>139</v>
      </c>
      <c r="EJ1">
        <v>140</v>
      </c>
      <c r="EK1">
        <v>141</v>
      </c>
      <c r="EL1">
        <v>142</v>
      </c>
      <c r="EM1">
        <v>143</v>
      </c>
      <c r="EN1">
        <v>144</v>
      </c>
      <c r="EO1">
        <v>145</v>
      </c>
      <c r="EP1">
        <v>146</v>
      </c>
      <c r="EQ1">
        <v>147</v>
      </c>
      <c r="ER1">
        <v>148</v>
      </c>
      <c r="ES1">
        <v>149</v>
      </c>
      <c r="ET1">
        <v>150</v>
      </c>
      <c r="EU1">
        <v>151</v>
      </c>
      <c r="EV1">
        <v>152</v>
      </c>
      <c r="EW1">
        <v>153</v>
      </c>
      <c r="EX1">
        <v>154</v>
      </c>
      <c r="EY1">
        <v>155</v>
      </c>
      <c r="EZ1">
        <v>156</v>
      </c>
      <c r="FA1">
        <v>157</v>
      </c>
      <c r="FB1">
        <v>158</v>
      </c>
      <c r="FC1">
        <v>159</v>
      </c>
      <c r="FD1">
        <v>160</v>
      </c>
      <c r="FE1">
        <v>161</v>
      </c>
      <c r="FF1">
        <v>162</v>
      </c>
      <c r="FG1">
        <v>163</v>
      </c>
      <c r="FH1">
        <v>164</v>
      </c>
      <c r="FI1">
        <v>165</v>
      </c>
      <c r="FJ1">
        <v>166</v>
      </c>
      <c r="FK1">
        <v>167</v>
      </c>
      <c r="FL1">
        <v>168</v>
      </c>
      <c r="FM1">
        <v>169</v>
      </c>
      <c r="FN1">
        <v>170</v>
      </c>
      <c r="FO1">
        <v>171</v>
      </c>
      <c r="FP1">
        <v>172</v>
      </c>
      <c r="FQ1">
        <v>173</v>
      </c>
      <c r="FR1">
        <v>174</v>
      </c>
      <c r="FS1">
        <v>175</v>
      </c>
      <c r="FT1">
        <v>176</v>
      </c>
      <c r="FU1">
        <v>177</v>
      </c>
      <c r="FV1">
        <v>178</v>
      </c>
      <c r="FW1">
        <v>179</v>
      </c>
      <c r="FX1">
        <v>180</v>
      </c>
      <c r="FY1">
        <v>181</v>
      </c>
      <c r="FZ1">
        <v>182</v>
      </c>
      <c r="GA1">
        <v>183</v>
      </c>
      <c r="GB1">
        <v>184</v>
      </c>
      <c r="GC1">
        <v>185</v>
      </c>
      <c r="GD1">
        <v>186</v>
      </c>
      <c r="GE1">
        <v>187</v>
      </c>
      <c r="GF1">
        <v>188</v>
      </c>
      <c r="GG1">
        <v>189</v>
      </c>
      <c r="GH1">
        <v>190</v>
      </c>
      <c r="GI1">
        <v>191</v>
      </c>
      <c r="GJ1">
        <v>192</v>
      </c>
      <c r="GK1">
        <v>193</v>
      </c>
      <c r="GL1">
        <v>194</v>
      </c>
      <c r="GM1">
        <v>195</v>
      </c>
      <c r="GN1">
        <v>196</v>
      </c>
      <c r="GO1">
        <v>197</v>
      </c>
      <c r="GP1">
        <v>198</v>
      </c>
      <c r="GQ1">
        <v>199</v>
      </c>
      <c r="GR1">
        <v>200</v>
      </c>
      <c r="GS1">
        <v>201</v>
      </c>
      <c r="GT1">
        <v>202</v>
      </c>
      <c r="GU1">
        <v>203</v>
      </c>
      <c r="GV1">
        <v>204</v>
      </c>
      <c r="GW1">
        <v>205</v>
      </c>
      <c r="GX1">
        <v>206</v>
      </c>
      <c r="GY1">
        <v>207</v>
      </c>
      <c r="GZ1">
        <v>208</v>
      </c>
      <c r="HA1">
        <v>209</v>
      </c>
      <c r="HB1">
        <v>210</v>
      </c>
      <c r="HC1">
        <v>211</v>
      </c>
      <c r="HD1">
        <v>212</v>
      </c>
      <c r="HE1">
        <v>213</v>
      </c>
      <c r="HF1">
        <v>214</v>
      </c>
      <c r="HG1">
        <v>215</v>
      </c>
      <c r="HH1">
        <v>216</v>
      </c>
      <c r="HI1">
        <v>217</v>
      </c>
      <c r="HJ1">
        <v>218</v>
      </c>
      <c r="HK1">
        <v>219</v>
      </c>
      <c r="HL1">
        <v>220</v>
      </c>
      <c r="HM1">
        <v>221</v>
      </c>
      <c r="HN1">
        <v>222</v>
      </c>
      <c r="HO1">
        <v>223</v>
      </c>
      <c r="HP1">
        <v>224</v>
      </c>
      <c r="HQ1">
        <v>225</v>
      </c>
      <c r="HR1">
        <v>226</v>
      </c>
      <c r="HS1">
        <v>227</v>
      </c>
      <c r="HT1">
        <v>228</v>
      </c>
      <c r="HU1">
        <v>229</v>
      </c>
      <c r="HV1">
        <v>230</v>
      </c>
      <c r="HW1">
        <v>231</v>
      </c>
      <c r="HX1">
        <v>232</v>
      </c>
      <c r="HY1">
        <v>233</v>
      </c>
      <c r="HZ1">
        <v>234</v>
      </c>
      <c r="IA1">
        <v>235</v>
      </c>
      <c r="IB1">
        <v>236</v>
      </c>
      <c r="IC1">
        <v>237</v>
      </c>
      <c r="ID1">
        <v>238</v>
      </c>
      <c r="IE1">
        <v>239</v>
      </c>
      <c r="IF1">
        <v>240</v>
      </c>
      <c r="IG1">
        <v>241</v>
      </c>
      <c r="IH1">
        <v>242</v>
      </c>
      <c r="II1">
        <v>243</v>
      </c>
      <c r="IJ1">
        <v>244</v>
      </c>
      <c r="IK1">
        <v>245</v>
      </c>
      <c r="IL1">
        <v>246</v>
      </c>
      <c r="IM1">
        <v>247</v>
      </c>
      <c r="IN1">
        <v>248</v>
      </c>
      <c r="IO1">
        <v>249</v>
      </c>
      <c r="IP1">
        <v>250</v>
      </c>
      <c r="IQ1">
        <v>251</v>
      </c>
      <c r="IR1">
        <v>252</v>
      </c>
      <c r="IS1">
        <v>253</v>
      </c>
      <c r="IT1">
        <v>254</v>
      </c>
      <c r="IU1">
        <v>255</v>
      </c>
      <c r="IV1">
        <v>256</v>
      </c>
      <c r="IW1">
        <v>257</v>
      </c>
      <c r="IX1">
        <v>258</v>
      </c>
      <c r="IY1">
        <v>259</v>
      </c>
    </row>
    <row r="2" spans="1:259" x14ac:dyDescent="0.2">
      <c r="AR2" t="s">
        <v>204</v>
      </c>
      <c r="AZ2" t="s">
        <v>205</v>
      </c>
      <c r="BH2" t="s">
        <v>207</v>
      </c>
      <c r="BP2" t="s">
        <v>133</v>
      </c>
      <c r="BV2" t="s">
        <v>55</v>
      </c>
      <c r="BZ2" t="s">
        <v>235</v>
      </c>
      <c r="DE2" t="s">
        <v>68</v>
      </c>
      <c r="DI2" t="s">
        <v>275</v>
      </c>
      <c r="DJ2" t="s">
        <v>69</v>
      </c>
      <c r="DP2" t="s">
        <v>276</v>
      </c>
      <c r="DQ2" t="s">
        <v>70</v>
      </c>
      <c r="EC2" t="s">
        <v>277</v>
      </c>
      <c r="ED2" t="s">
        <v>71</v>
      </c>
      <c r="EJ2" t="s">
        <v>278</v>
      </c>
      <c r="EK2" t="s">
        <v>1298</v>
      </c>
      <c r="EL2" t="s">
        <v>72</v>
      </c>
      <c r="EP2" t="s">
        <v>72</v>
      </c>
      <c r="EQ2" t="s">
        <v>73</v>
      </c>
      <c r="EU2" t="s">
        <v>73</v>
      </c>
      <c r="EV2" t="s">
        <v>74</v>
      </c>
      <c r="EZ2" t="s">
        <v>74</v>
      </c>
      <c r="FA2" t="s">
        <v>75</v>
      </c>
      <c r="FC2" t="s">
        <v>76</v>
      </c>
      <c r="FD2" t="s">
        <v>1299</v>
      </c>
      <c r="FE2" t="s">
        <v>1279</v>
      </c>
      <c r="FG2" t="s">
        <v>77</v>
      </c>
      <c r="FI2" t="s">
        <v>78</v>
      </c>
      <c r="FL2" t="s">
        <v>79</v>
      </c>
      <c r="FM2" t="s">
        <v>80</v>
      </c>
      <c r="FN2" t="s">
        <v>0</v>
      </c>
      <c r="FO2" t="s">
        <v>81</v>
      </c>
      <c r="FP2" t="s">
        <v>1</v>
      </c>
      <c r="FQ2" t="s">
        <v>82</v>
      </c>
      <c r="FR2" t="s">
        <v>2</v>
      </c>
      <c r="FS2" t="s">
        <v>83</v>
      </c>
      <c r="FV2" t="s">
        <v>84</v>
      </c>
      <c r="FY2" t="s">
        <v>85</v>
      </c>
      <c r="GA2" t="s">
        <v>86</v>
      </c>
      <c r="GC2" t="s">
        <v>87</v>
      </c>
      <c r="GE2" t="s">
        <v>88</v>
      </c>
      <c r="GF2" t="s">
        <v>89</v>
      </c>
      <c r="GH2" t="s">
        <v>90</v>
      </c>
      <c r="GI2" t="s">
        <v>91</v>
      </c>
      <c r="GJ2" t="s">
        <v>92</v>
      </c>
      <c r="GK2" t="s">
        <v>93</v>
      </c>
      <c r="GM2" t="s">
        <v>94</v>
      </c>
      <c r="GS2" t="s">
        <v>95</v>
      </c>
      <c r="GV2" t="s">
        <v>96</v>
      </c>
      <c r="GX2" t="s">
        <v>97</v>
      </c>
      <c r="GZ2" t="s">
        <v>98</v>
      </c>
      <c r="HB2" t="s">
        <v>99</v>
      </c>
      <c r="HE2" t="s">
        <v>100</v>
      </c>
      <c r="HG2" t="s">
        <v>89</v>
      </c>
      <c r="HJ2" t="s">
        <v>101</v>
      </c>
      <c r="HU2" t="s">
        <v>102</v>
      </c>
      <c r="HW2" t="s">
        <v>3</v>
      </c>
      <c r="HX2" t="s">
        <v>4</v>
      </c>
      <c r="HY2" t="s">
        <v>103</v>
      </c>
      <c r="HZ2" t="s">
        <v>104</v>
      </c>
      <c r="IA2" t="s">
        <v>105</v>
      </c>
      <c r="IB2" t="s">
        <v>106</v>
      </c>
      <c r="IC2" t="s">
        <v>107</v>
      </c>
      <c r="ID2" t="s">
        <v>108</v>
      </c>
      <c r="IE2" t="s">
        <v>109</v>
      </c>
      <c r="IF2" t="s">
        <v>110</v>
      </c>
      <c r="IH2" t="s">
        <v>111</v>
      </c>
      <c r="II2" t="s">
        <v>5</v>
      </c>
      <c r="IJ2" t="s">
        <v>112</v>
      </c>
      <c r="IK2" t="s">
        <v>113</v>
      </c>
      <c r="IL2" t="s">
        <v>1207</v>
      </c>
      <c r="IM2" t="s">
        <v>1208</v>
      </c>
      <c r="IN2" t="s">
        <v>1015</v>
      </c>
      <c r="IO2" t="s">
        <v>1016</v>
      </c>
      <c r="IP2" t="s">
        <v>114</v>
      </c>
      <c r="IQ2" t="s">
        <v>115</v>
      </c>
      <c r="IR2" t="s">
        <v>116</v>
      </c>
      <c r="IS2" t="s">
        <v>117</v>
      </c>
      <c r="IY2" t="s">
        <v>118</v>
      </c>
    </row>
    <row r="3" spans="1:259" x14ac:dyDescent="0.2">
      <c r="V3" t="s">
        <v>119</v>
      </c>
      <c r="W3" t="s">
        <v>120</v>
      </c>
      <c r="X3" t="s">
        <v>121</v>
      </c>
      <c r="Y3" t="s">
        <v>122</v>
      </c>
      <c r="Z3" t="s">
        <v>123</v>
      </c>
      <c r="AA3" t="s">
        <v>198</v>
      </c>
      <c r="AB3" t="s">
        <v>124</v>
      </c>
      <c r="AC3" t="s">
        <v>125</v>
      </c>
      <c r="AD3" t="s">
        <v>126</v>
      </c>
      <c r="AE3" t="s">
        <v>127</v>
      </c>
      <c r="AF3" t="s">
        <v>128</v>
      </c>
      <c r="AG3" t="s">
        <v>129</v>
      </c>
      <c r="AH3" t="s">
        <v>130</v>
      </c>
      <c r="AI3" t="s">
        <v>1514</v>
      </c>
      <c r="AJ3" t="s">
        <v>131</v>
      </c>
      <c r="AK3" t="s">
        <v>132</v>
      </c>
      <c r="AL3" t="s">
        <v>133</v>
      </c>
      <c r="AM3" t="s">
        <v>134</v>
      </c>
      <c r="AN3" t="s">
        <v>1007</v>
      </c>
      <c r="AO3" t="s">
        <v>1008</v>
      </c>
      <c r="AP3" t="s">
        <v>1009</v>
      </c>
      <c r="AR3" t="s">
        <v>202</v>
      </c>
      <c r="AU3" t="s">
        <v>199</v>
      </c>
      <c r="AZ3" t="s">
        <v>202</v>
      </c>
      <c r="BC3" t="s">
        <v>199</v>
      </c>
      <c r="BH3" t="s">
        <v>208</v>
      </c>
      <c r="BK3" t="s">
        <v>199</v>
      </c>
      <c r="BZ3" t="s">
        <v>56</v>
      </c>
      <c r="CD3" t="s">
        <v>212</v>
      </c>
      <c r="CM3" t="s">
        <v>213</v>
      </c>
      <c r="CV3" t="s">
        <v>1010</v>
      </c>
      <c r="DC3" t="s">
        <v>67</v>
      </c>
      <c r="DE3" t="s">
        <v>1215</v>
      </c>
      <c r="DF3" t="s">
        <v>1216</v>
      </c>
      <c r="DG3" t="s">
        <v>1217</v>
      </c>
      <c r="DH3" t="s">
        <v>1218</v>
      </c>
      <c r="DI3" t="s">
        <v>156</v>
      </c>
      <c r="DJ3" t="s">
        <v>1219</v>
      </c>
      <c r="DK3" t="s">
        <v>1220</v>
      </c>
      <c r="DL3" t="s">
        <v>1300</v>
      </c>
      <c r="DM3" t="s">
        <v>1301</v>
      </c>
      <c r="DN3" t="s">
        <v>1302</v>
      </c>
      <c r="DO3" t="s">
        <v>1303</v>
      </c>
      <c r="DP3" t="s">
        <v>156</v>
      </c>
      <c r="DQ3" t="s">
        <v>1221</v>
      </c>
      <c r="DR3" t="s">
        <v>1222</v>
      </c>
      <c r="DS3" t="s">
        <v>1223</v>
      </c>
      <c r="DT3" t="s">
        <v>1224</v>
      </c>
      <c r="DU3" t="s">
        <v>1225</v>
      </c>
      <c r="DV3" t="s">
        <v>1226</v>
      </c>
      <c r="DW3" t="s">
        <v>1227</v>
      </c>
      <c r="DX3" t="s">
        <v>1228</v>
      </c>
      <c r="DY3" t="s">
        <v>1229</v>
      </c>
      <c r="DZ3" t="s">
        <v>1230</v>
      </c>
      <c r="EA3" t="s">
        <v>1231</v>
      </c>
      <c r="EB3" t="s">
        <v>1232</v>
      </c>
      <c r="EC3" t="s">
        <v>156</v>
      </c>
      <c r="ED3" t="s">
        <v>1233</v>
      </c>
      <c r="EE3" t="s">
        <v>1269</v>
      </c>
      <c r="EF3" t="s">
        <v>1270</v>
      </c>
      <c r="EG3" t="s">
        <v>1271</v>
      </c>
      <c r="EH3" t="s">
        <v>1272</v>
      </c>
      <c r="EI3" t="s">
        <v>1273</v>
      </c>
      <c r="EJ3" t="s">
        <v>156</v>
      </c>
      <c r="EK3" t="s">
        <v>156</v>
      </c>
      <c r="EL3" t="s">
        <v>1240</v>
      </c>
      <c r="EM3" t="s">
        <v>1241</v>
      </c>
      <c r="EN3" t="s">
        <v>1242</v>
      </c>
      <c r="EO3" t="s">
        <v>1243</v>
      </c>
      <c r="EP3" t="s">
        <v>156</v>
      </c>
      <c r="EQ3" t="s">
        <v>1264</v>
      </c>
      <c r="ER3" t="s">
        <v>1261</v>
      </c>
      <c r="ES3" t="s">
        <v>1262</v>
      </c>
      <c r="ET3" t="s">
        <v>1263</v>
      </c>
      <c r="EU3" t="s">
        <v>156</v>
      </c>
      <c r="EV3" t="s">
        <v>1252</v>
      </c>
      <c r="EW3" t="s">
        <v>1253</v>
      </c>
      <c r="EX3" t="s">
        <v>1254</v>
      </c>
      <c r="EY3" t="s">
        <v>1255</v>
      </c>
      <c r="EZ3" t="s">
        <v>156</v>
      </c>
      <c r="FA3" t="s">
        <v>157</v>
      </c>
      <c r="FB3" t="s">
        <v>158</v>
      </c>
      <c r="FC3" t="s">
        <v>156</v>
      </c>
      <c r="FD3" t="s">
        <v>1304</v>
      </c>
      <c r="FE3" t="s">
        <v>159</v>
      </c>
      <c r="FF3" t="s">
        <v>1280</v>
      </c>
      <c r="FG3" t="s">
        <v>279</v>
      </c>
      <c r="FH3" t="s">
        <v>280</v>
      </c>
      <c r="FI3" t="s">
        <v>162</v>
      </c>
      <c r="FJ3" t="s">
        <v>163</v>
      </c>
      <c r="FK3" t="s">
        <v>1274</v>
      </c>
      <c r="FS3" t="s">
        <v>164</v>
      </c>
      <c r="FT3" t="s">
        <v>165</v>
      </c>
      <c r="FU3" t="s">
        <v>6</v>
      </c>
      <c r="FV3" t="s">
        <v>166</v>
      </c>
      <c r="FW3" t="s">
        <v>167</v>
      </c>
      <c r="FX3" t="s">
        <v>168</v>
      </c>
      <c r="FY3" t="s">
        <v>169</v>
      </c>
      <c r="FZ3" t="s">
        <v>170</v>
      </c>
      <c r="GA3" t="s">
        <v>171</v>
      </c>
      <c r="GB3" t="s">
        <v>7</v>
      </c>
      <c r="GC3" t="s">
        <v>171</v>
      </c>
      <c r="GD3" t="s">
        <v>8</v>
      </c>
      <c r="GE3" t="s">
        <v>156</v>
      </c>
      <c r="GF3" t="s">
        <v>172</v>
      </c>
      <c r="GG3" t="s">
        <v>173</v>
      </c>
      <c r="GK3" t="s">
        <v>171</v>
      </c>
      <c r="GL3" t="s">
        <v>7</v>
      </c>
      <c r="GM3" t="s">
        <v>174</v>
      </c>
      <c r="GN3" t="s">
        <v>175</v>
      </c>
      <c r="GO3" t="s">
        <v>176</v>
      </c>
      <c r="GP3" t="s">
        <v>9</v>
      </c>
      <c r="GQ3" t="s">
        <v>177</v>
      </c>
      <c r="GR3" t="s">
        <v>10</v>
      </c>
      <c r="GS3" t="s">
        <v>178</v>
      </c>
      <c r="GT3" t="s">
        <v>179</v>
      </c>
      <c r="GU3" t="s">
        <v>180</v>
      </c>
      <c r="GV3" t="s">
        <v>181</v>
      </c>
      <c r="GW3" t="s">
        <v>182</v>
      </c>
      <c r="GX3" t="s">
        <v>181</v>
      </c>
      <c r="GY3" t="s">
        <v>182</v>
      </c>
      <c r="GZ3" t="s">
        <v>181</v>
      </c>
      <c r="HA3" t="s">
        <v>183</v>
      </c>
      <c r="HB3" t="s">
        <v>181</v>
      </c>
      <c r="HC3" t="s">
        <v>183</v>
      </c>
      <c r="HD3" t="s">
        <v>184</v>
      </c>
      <c r="HE3" t="s">
        <v>181</v>
      </c>
      <c r="HF3" t="s">
        <v>182</v>
      </c>
      <c r="HG3" t="s">
        <v>185</v>
      </c>
      <c r="HH3" t="s">
        <v>181</v>
      </c>
      <c r="HI3" t="s">
        <v>182</v>
      </c>
      <c r="HJ3" t="s">
        <v>11</v>
      </c>
      <c r="HK3" t="s">
        <v>186</v>
      </c>
      <c r="HL3" t="s">
        <v>12</v>
      </c>
      <c r="HM3" t="s">
        <v>13</v>
      </c>
      <c r="HN3" t="s">
        <v>14</v>
      </c>
      <c r="HO3" t="s">
        <v>187</v>
      </c>
      <c r="HP3" t="s">
        <v>188</v>
      </c>
      <c r="HQ3" t="s">
        <v>189</v>
      </c>
      <c r="HR3" t="s">
        <v>15</v>
      </c>
      <c r="HS3" t="s">
        <v>190</v>
      </c>
      <c r="HT3" t="s">
        <v>16</v>
      </c>
      <c r="HU3" t="s">
        <v>17</v>
      </c>
      <c r="HV3" t="s">
        <v>18</v>
      </c>
      <c r="HW3" t="s">
        <v>191</v>
      </c>
      <c r="HX3" t="s">
        <v>192</v>
      </c>
      <c r="HY3" t="s">
        <v>192</v>
      </c>
      <c r="HZ3" t="s">
        <v>192</v>
      </c>
      <c r="IA3" t="s">
        <v>192</v>
      </c>
      <c r="IB3" t="s">
        <v>192</v>
      </c>
      <c r="IC3" t="s">
        <v>192</v>
      </c>
      <c r="ID3" t="s">
        <v>19</v>
      </c>
      <c r="IE3" t="s">
        <v>20</v>
      </c>
      <c r="IF3" t="s">
        <v>21</v>
      </c>
      <c r="IG3" t="s">
        <v>22</v>
      </c>
      <c r="IH3" t="s">
        <v>23</v>
      </c>
      <c r="II3" t="s">
        <v>24</v>
      </c>
      <c r="IS3" t="s">
        <v>193</v>
      </c>
      <c r="IT3" t="s">
        <v>135</v>
      </c>
      <c r="IU3" t="s">
        <v>193</v>
      </c>
      <c r="IV3" t="s">
        <v>135</v>
      </c>
      <c r="IW3" t="s">
        <v>193</v>
      </c>
      <c r="IX3" t="s">
        <v>135</v>
      </c>
    </row>
    <row r="4" spans="1:259" ht="15.6" x14ac:dyDescent="0.2">
      <c r="B4" t="s">
        <v>36</v>
      </c>
      <c r="C4" t="s">
        <v>37</v>
      </c>
      <c r="D4" t="s">
        <v>38</v>
      </c>
      <c r="E4" t="s">
        <v>39</v>
      </c>
      <c r="F4" t="s">
        <v>1305</v>
      </c>
      <c r="G4" t="s">
        <v>1306</v>
      </c>
      <c r="H4" t="s">
        <v>40</v>
      </c>
      <c r="I4" t="s">
        <v>42</v>
      </c>
      <c r="J4" t="s">
        <v>43</v>
      </c>
      <c r="K4" t="s">
        <v>44</v>
      </c>
      <c r="L4" t="s">
        <v>45</v>
      </c>
      <c r="M4" t="s">
        <v>214</v>
      </c>
      <c r="V4" t="s">
        <v>50</v>
      </c>
      <c r="AB4" t="s">
        <v>51</v>
      </c>
      <c r="AJ4" t="s">
        <v>52</v>
      </c>
      <c r="AN4" t="s">
        <v>197</v>
      </c>
      <c r="AQ4" t="s">
        <v>53</v>
      </c>
      <c r="AR4" t="s">
        <v>200</v>
      </c>
      <c r="AU4" t="s">
        <v>200</v>
      </c>
      <c r="AX4" t="s">
        <v>201</v>
      </c>
      <c r="AZ4" t="s">
        <v>200</v>
      </c>
      <c r="BC4" t="s">
        <v>200</v>
      </c>
      <c r="BF4" t="s">
        <v>201</v>
      </c>
      <c r="BH4" t="s">
        <v>200</v>
      </c>
      <c r="BK4" t="s">
        <v>200</v>
      </c>
      <c r="BN4" t="s">
        <v>201</v>
      </c>
      <c r="BP4" t="s">
        <v>54</v>
      </c>
      <c r="BS4" t="s">
        <v>210</v>
      </c>
      <c r="BV4" t="s">
        <v>140</v>
      </c>
      <c r="BW4" t="s">
        <v>141</v>
      </c>
      <c r="BX4" t="s">
        <v>211</v>
      </c>
      <c r="BY4" t="s">
        <v>142</v>
      </c>
      <c r="BZ4" t="s">
        <v>143</v>
      </c>
      <c r="CA4" t="s">
        <v>144</v>
      </c>
      <c r="CB4" t="s">
        <v>145</v>
      </c>
      <c r="CC4" t="s">
        <v>146</v>
      </c>
      <c r="CD4" s="2" t="s">
        <v>57</v>
      </c>
      <c r="CE4" s="2" t="s">
        <v>1209</v>
      </c>
      <c r="CF4" s="2" t="s">
        <v>58</v>
      </c>
      <c r="CG4" s="2"/>
      <c r="CH4" s="2" t="s">
        <v>59</v>
      </c>
      <c r="CI4" s="2"/>
      <c r="CJ4" t="s">
        <v>60</v>
      </c>
      <c r="CL4" t="s">
        <v>61</v>
      </c>
      <c r="CM4" s="2" t="s">
        <v>62</v>
      </c>
      <c r="CN4" s="2" t="s">
        <v>1210</v>
      </c>
      <c r="CO4" s="2" t="s">
        <v>63</v>
      </c>
      <c r="CP4" s="2"/>
      <c r="CQ4" s="2" t="s">
        <v>64</v>
      </c>
      <c r="CR4" s="2"/>
      <c r="CS4" t="s">
        <v>65</v>
      </c>
      <c r="CU4" t="s">
        <v>66</v>
      </c>
      <c r="CV4" t="s">
        <v>149</v>
      </c>
      <c r="CW4" t="s">
        <v>150</v>
      </c>
      <c r="CX4" t="s">
        <v>1011</v>
      </c>
      <c r="CY4" t="s">
        <v>151</v>
      </c>
      <c r="CZ4" t="s">
        <v>152</v>
      </c>
      <c r="DA4" t="s">
        <v>153</v>
      </c>
      <c r="DB4" t="s">
        <v>154</v>
      </c>
      <c r="DC4" t="s">
        <v>155</v>
      </c>
      <c r="DD4" t="s">
        <v>1012</v>
      </c>
      <c r="IE4" s="88"/>
      <c r="IF4" s="88"/>
    </row>
    <row r="5" spans="1:259" x14ac:dyDescent="0.2">
      <c r="A5">
        <v>1</v>
      </c>
      <c r="B5" t="s">
        <v>281</v>
      </c>
      <c r="C5" t="s">
        <v>282</v>
      </c>
      <c r="D5">
        <v>936</v>
      </c>
      <c r="E5" t="s">
        <v>283</v>
      </c>
      <c r="F5">
        <v>103</v>
      </c>
      <c r="G5" t="s">
        <v>284</v>
      </c>
      <c r="H5" t="s">
        <v>1307</v>
      </c>
      <c r="I5" t="s">
        <v>285</v>
      </c>
      <c r="J5" t="s">
        <v>286</v>
      </c>
      <c r="K5" t="s">
        <v>287</v>
      </c>
      <c r="L5" t="s">
        <v>288</v>
      </c>
      <c r="M5" t="s">
        <v>289</v>
      </c>
      <c r="N5" t="s">
        <v>290</v>
      </c>
      <c r="O5" t="s">
        <v>291</v>
      </c>
      <c r="P5" t="s">
        <v>1308</v>
      </c>
      <c r="Q5" t="s">
        <v>292</v>
      </c>
      <c r="R5" t="s">
        <v>291</v>
      </c>
      <c r="V5">
        <v>0</v>
      </c>
      <c r="W5">
        <v>1</v>
      </c>
      <c r="X5">
        <v>0</v>
      </c>
      <c r="Y5">
        <v>1</v>
      </c>
      <c r="Z5">
        <v>1</v>
      </c>
      <c r="AA5">
        <v>1</v>
      </c>
      <c r="AB5">
        <v>0</v>
      </c>
      <c r="AC5">
        <v>1</v>
      </c>
      <c r="AD5">
        <v>1</v>
      </c>
      <c r="AE5">
        <v>2</v>
      </c>
      <c r="AF5">
        <v>0</v>
      </c>
      <c r="AG5">
        <v>1</v>
      </c>
      <c r="AH5">
        <v>5</v>
      </c>
      <c r="AI5">
        <v>2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1</v>
      </c>
      <c r="AR5">
        <v>1</v>
      </c>
      <c r="AS5">
        <v>2</v>
      </c>
      <c r="AT5" t="s">
        <v>1053</v>
      </c>
      <c r="BF5">
        <v>120</v>
      </c>
      <c r="BG5" t="s">
        <v>1054</v>
      </c>
      <c r="BN5">
        <v>6</v>
      </c>
      <c r="BO5" t="s">
        <v>1054</v>
      </c>
      <c r="BV5" t="s">
        <v>291</v>
      </c>
      <c r="BW5" t="s">
        <v>291</v>
      </c>
      <c r="BX5" t="s">
        <v>293</v>
      </c>
      <c r="BY5">
        <v>3</v>
      </c>
      <c r="BZ5">
        <v>3</v>
      </c>
      <c r="CA5">
        <v>0</v>
      </c>
      <c r="CB5">
        <v>16</v>
      </c>
      <c r="CC5">
        <v>0</v>
      </c>
      <c r="CD5" s="2" t="s">
        <v>294</v>
      </c>
      <c r="CE5" s="3">
        <v>2</v>
      </c>
      <c r="CF5" s="2"/>
      <c r="CG5" s="2"/>
      <c r="CH5" s="2">
        <v>0.69791666666666663</v>
      </c>
      <c r="CI5" s="2">
        <v>0.42708333333333331</v>
      </c>
      <c r="CJ5" s="2"/>
      <c r="CK5" s="2"/>
      <c r="CL5" t="s">
        <v>295</v>
      </c>
      <c r="CM5" s="2" t="s">
        <v>296</v>
      </c>
      <c r="CN5" s="3">
        <v>2</v>
      </c>
      <c r="CO5" s="2"/>
      <c r="CP5" s="2"/>
      <c r="CQ5" s="2">
        <v>0.35416666666666669</v>
      </c>
      <c r="CR5" s="2">
        <v>0.70833333333333337</v>
      </c>
      <c r="CS5" s="2"/>
      <c r="CT5" s="2"/>
      <c r="CV5">
        <v>525</v>
      </c>
      <c r="CW5">
        <v>780</v>
      </c>
      <c r="CX5">
        <v>3663</v>
      </c>
      <c r="CY5" t="s">
        <v>291</v>
      </c>
      <c r="CZ5" t="s">
        <v>291</v>
      </c>
      <c r="DA5" t="s">
        <v>291</v>
      </c>
      <c r="DB5" t="s">
        <v>293</v>
      </c>
      <c r="DC5" t="s">
        <v>293</v>
      </c>
      <c r="DD5" t="s">
        <v>291</v>
      </c>
      <c r="DE5">
        <v>666</v>
      </c>
      <c r="DF5">
        <v>105</v>
      </c>
      <c r="DG5">
        <v>4615</v>
      </c>
      <c r="DH5">
        <v>1936</v>
      </c>
      <c r="DI5">
        <v>13873</v>
      </c>
      <c r="DJ5">
        <v>312</v>
      </c>
      <c r="DK5">
        <v>4147</v>
      </c>
      <c r="DL5">
        <v>614</v>
      </c>
      <c r="DM5">
        <v>137</v>
      </c>
      <c r="DN5">
        <v>2102</v>
      </c>
      <c r="DO5">
        <v>318</v>
      </c>
      <c r="DP5">
        <v>16521.5</v>
      </c>
      <c r="DQ5">
        <v>0</v>
      </c>
      <c r="DR5">
        <v>0</v>
      </c>
      <c r="DS5">
        <v>0</v>
      </c>
      <c r="DT5">
        <v>0</v>
      </c>
      <c r="DU5">
        <v>0</v>
      </c>
      <c r="DV5">
        <v>241</v>
      </c>
      <c r="DW5">
        <v>0</v>
      </c>
      <c r="DX5">
        <v>2401</v>
      </c>
      <c r="DY5">
        <v>0</v>
      </c>
      <c r="DZ5">
        <v>729</v>
      </c>
      <c r="EA5">
        <v>0</v>
      </c>
      <c r="EB5">
        <v>549</v>
      </c>
      <c r="EC5">
        <v>47130</v>
      </c>
      <c r="ED5">
        <v>0</v>
      </c>
      <c r="EE5">
        <v>13</v>
      </c>
      <c r="EF5">
        <v>0</v>
      </c>
      <c r="EG5">
        <v>38</v>
      </c>
      <c r="EH5">
        <v>0</v>
      </c>
      <c r="EI5">
        <v>12</v>
      </c>
      <c r="EJ5">
        <v>940</v>
      </c>
      <c r="EK5">
        <v>48070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2</v>
      </c>
      <c r="EY5">
        <v>0</v>
      </c>
      <c r="EZ5">
        <v>4</v>
      </c>
      <c r="FA5">
        <v>0</v>
      </c>
      <c r="FB5">
        <v>0</v>
      </c>
      <c r="FC5">
        <v>0</v>
      </c>
      <c r="FD5">
        <v>13877</v>
      </c>
      <c r="FE5">
        <v>172614.5</v>
      </c>
      <c r="FF5">
        <v>1120</v>
      </c>
      <c r="FG5">
        <v>1.1351862031056754</v>
      </c>
      <c r="FH5">
        <v>3.9534263203701157</v>
      </c>
      <c r="FI5">
        <v>1025</v>
      </c>
      <c r="FJ5">
        <v>424</v>
      </c>
      <c r="FK5">
        <v>517</v>
      </c>
      <c r="FL5">
        <v>1284</v>
      </c>
      <c r="FM5">
        <v>1621522</v>
      </c>
      <c r="FN5">
        <v>1.4</v>
      </c>
      <c r="FO5">
        <v>641147</v>
      </c>
      <c r="FP5">
        <v>0.5</v>
      </c>
      <c r="FQ5">
        <v>1815731</v>
      </c>
      <c r="FR5">
        <v>0.5</v>
      </c>
      <c r="FS5">
        <v>1</v>
      </c>
      <c r="FT5">
        <v>1</v>
      </c>
      <c r="FU5">
        <v>1</v>
      </c>
      <c r="FV5" t="s">
        <v>291</v>
      </c>
      <c r="FW5" t="s">
        <v>293</v>
      </c>
      <c r="FX5" t="s">
        <v>293</v>
      </c>
      <c r="FY5" t="s">
        <v>291</v>
      </c>
      <c r="FZ5" t="s">
        <v>1058</v>
      </c>
      <c r="GA5">
        <v>31</v>
      </c>
      <c r="GB5">
        <v>393</v>
      </c>
      <c r="GC5">
        <v>27</v>
      </c>
      <c r="GD5">
        <v>325</v>
      </c>
      <c r="GE5">
        <v>677</v>
      </c>
      <c r="GF5" t="s">
        <v>293</v>
      </c>
      <c r="GG5">
        <v>0</v>
      </c>
      <c r="GH5">
        <v>110</v>
      </c>
      <c r="GI5">
        <v>0</v>
      </c>
      <c r="GJ5" t="s">
        <v>293</v>
      </c>
      <c r="GK5" t="s">
        <v>293</v>
      </c>
      <c r="GL5" t="s">
        <v>293</v>
      </c>
      <c r="GM5">
        <v>0</v>
      </c>
      <c r="GN5">
        <v>0</v>
      </c>
      <c r="GO5">
        <v>11</v>
      </c>
      <c r="GP5">
        <v>2</v>
      </c>
      <c r="GQ5">
        <v>0</v>
      </c>
      <c r="GR5">
        <v>38</v>
      </c>
      <c r="GS5">
        <v>0</v>
      </c>
      <c r="GT5">
        <v>4</v>
      </c>
      <c r="GU5">
        <v>3</v>
      </c>
      <c r="GV5" t="s">
        <v>293</v>
      </c>
      <c r="GW5">
        <v>0</v>
      </c>
      <c r="GX5" t="s">
        <v>297</v>
      </c>
      <c r="GY5">
        <v>0</v>
      </c>
      <c r="GZ5" t="s">
        <v>298</v>
      </c>
      <c r="HA5">
        <v>20</v>
      </c>
      <c r="HB5" t="s">
        <v>298</v>
      </c>
      <c r="HC5">
        <v>18</v>
      </c>
      <c r="HD5">
        <v>0</v>
      </c>
      <c r="HE5">
        <v>5</v>
      </c>
      <c r="HF5">
        <v>0</v>
      </c>
      <c r="HG5" t="s">
        <v>293</v>
      </c>
      <c r="HH5" t="s">
        <v>293</v>
      </c>
      <c r="HI5">
        <v>0</v>
      </c>
      <c r="HJ5">
        <v>7424</v>
      </c>
      <c r="HK5">
        <v>7424</v>
      </c>
      <c r="HL5">
        <v>210</v>
      </c>
      <c r="HM5">
        <v>191</v>
      </c>
      <c r="HN5">
        <v>7080</v>
      </c>
      <c r="HO5">
        <v>10504</v>
      </c>
      <c r="HP5">
        <v>1</v>
      </c>
      <c r="HQ5">
        <v>1</v>
      </c>
      <c r="HR5">
        <v>0</v>
      </c>
      <c r="HS5">
        <v>6</v>
      </c>
      <c r="HT5">
        <v>42</v>
      </c>
      <c r="HU5">
        <v>177</v>
      </c>
      <c r="HV5">
        <v>162</v>
      </c>
      <c r="HW5" t="s">
        <v>293</v>
      </c>
      <c r="HX5" t="s">
        <v>293</v>
      </c>
      <c r="HY5" t="s">
        <v>293</v>
      </c>
      <c r="HZ5" t="s">
        <v>293</v>
      </c>
      <c r="IA5" t="s">
        <v>293</v>
      </c>
      <c r="IB5" t="s">
        <v>293</v>
      </c>
      <c r="IC5" t="s">
        <v>293</v>
      </c>
      <c r="ID5" t="s">
        <v>293</v>
      </c>
      <c r="IE5" s="3">
        <v>83</v>
      </c>
      <c r="IF5" s="3" t="s">
        <v>293</v>
      </c>
      <c r="IG5" t="s">
        <v>293</v>
      </c>
      <c r="IH5" t="s">
        <v>293</v>
      </c>
      <c r="II5" t="s">
        <v>293</v>
      </c>
      <c r="IJ5" t="s">
        <v>299</v>
      </c>
      <c r="IK5" t="s">
        <v>300</v>
      </c>
      <c r="IL5" s="88">
        <v>37288</v>
      </c>
      <c r="IM5" s="88">
        <v>41518</v>
      </c>
      <c r="IN5" t="s">
        <v>291</v>
      </c>
      <c r="IO5" t="s">
        <v>291</v>
      </c>
      <c r="IP5" t="s">
        <v>291</v>
      </c>
      <c r="IQ5" t="s">
        <v>291</v>
      </c>
      <c r="IR5" t="s">
        <v>293</v>
      </c>
      <c r="IS5" t="s">
        <v>301</v>
      </c>
      <c r="IT5">
        <v>6</v>
      </c>
      <c r="IY5" t="s">
        <v>302</v>
      </c>
    </row>
    <row r="6" spans="1:259" x14ac:dyDescent="0.2">
      <c r="A6">
        <v>2</v>
      </c>
      <c r="B6" t="s">
        <v>303</v>
      </c>
      <c r="C6" t="s">
        <v>304</v>
      </c>
      <c r="D6">
        <v>602</v>
      </c>
      <c r="E6" t="s">
        <v>305</v>
      </c>
      <c r="G6" t="s">
        <v>307</v>
      </c>
      <c r="H6" t="s">
        <v>306</v>
      </c>
      <c r="I6" t="s">
        <v>308</v>
      </c>
      <c r="K6" t="s">
        <v>309</v>
      </c>
      <c r="L6" t="s">
        <v>310</v>
      </c>
      <c r="M6" t="s">
        <v>1309</v>
      </c>
      <c r="N6" t="s">
        <v>993</v>
      </c>
      <c r="O6" t="s">
        <v>293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>
        <v>1</v>
      </c>
      <c r="AE6">
        <v>2</v>
      </c>
      <c r="AF6">
        <v>0</v>
      </c>
      <c r="AG6">
        <v>1</v>
      </c>
      <c r="AH6">
        <v>4</v>
      </c>
      <c r="AI6">
        <v>0</v>
      </c>
      <c r="AJ6">
        <v>0</v>
      </c>
      <c r="AK6">
        <v>0</v>
      </c>
      <c r="AL6">
        <v>1</v>
      </c>
      <c r="AM6">
        <v>1</v>
      </c>
      <c r="AN6">
        <v>0</v>
      </c>
      <c r="AO6">
        <v>1</v>
      </c>
      <c r="AP6">
        <v>0</v>
      </c>
      <c r="AQ6">
        <v>0</v>
      </c>
      <c r="AR6">
        <v>2</v>
      </c>
      <c r="AS6">
        <v>6</v>
      </c>
      <c r="AT6" t="s">
        <v>1057</v>
      </c>
      <c r="AU6">
        <v>40</v>
      </c>
      <c r="AV6">
        <v>180</v>
      </c>
      <c r="AW6" t="s">
        <v>1057</v>
      </c>
      <c r="BF6">
        <v>80</v>
      </c>
      <c r="BG6" t="s">
        <v>1054</v>
      </c>
      <c r="BH6">
        <v>2</v>
      </c>
      <c r="BI6">
        <v>4</v>
      </c>
      <c r="BJ6" t="s">
        <v>1053</v>
      </c>
      <c r="BK6">
        <v>1</v>
      </c>
      <c r="BL6">
        <v>1</v>
      </c>
      <c r="BM6" t="s">
        <v>1053</v>
      </c>
      <c r="BN6">
        <v>2</v>
      </c>
      <c r="BO6" t="s">
        <v>1054</v>
      </c>
      <c r="BP6">
        <v>1</v>
      </c>
      <c r="BQ6">
        <v>1</v>
      </c>
      <c r="BR6" t="s">
        <v>1053</v>
      </c>
      <c r="BS6">
        <v>2</v>
      </c>
      <c r="BT6">
        <v>2</v>
      </c>
      <c r="BU6" t="s">
        <v>1054</v>
      </c>
      <c r="BV6" t="s">
        <v>291</v>
      </c>
      <c r="BW6" t="s">
        <v>291</v>
      </c>
      <c r="BX6" t="s">
        <v>291</v>
      </c>
      <c r="BY6">
        <v>0</v>
      </c>
      <c r="BZ6">
        <v>3</v>
      </c>
      <c r="CA6">
        <v>0</v>
      </c>
      <c r="CB6">
        <v>18</v>
      </c>
      <c r="CC6">
        <v>5</v>
      </c>
      <c r="CD6" s="2" t="s">
        <v>294</v>
      </c>
      <c r="CE6" s="3">
        <v>1</v>
      </c>
      <c r="CF6" s="2"/>
      <c r="CG6" s="2"/>
      <c r="CH6" s="2">
        <v>0.66666666666666663</v>
      </c>
      <c r="CI6" s="2">
        <v>0.375</v>
      </c>
      <c r="CJ6" s="2"/>
      <c r="CK6" s="2"/>
      <c r="CL6" t="s">
        <v>295</v>
      </c>
      <c r="CM6" s="2" t="s">
        <v>296</v>
      </c>
      <c r="CN6" s="3">
        <v>1</v>
      </c>
      <c r="CO6" s="2"/>
      <c r="CP6" s="2"/>
      <c r="CQ6" s="2">
        <v>0.35416666666666669</v>
      </c>
      <c r="CR6" s="2">
        <v>0.71875</v>
      </c>
      <c r="CS6" s="2"/>
      <c r="CT6" s="2"/>
      <c r="CU6" t="s">
        <v>1055</v>
      </c>
      <c r="CV6">
        <v>419</v>
      </c>
      <c r="CW6">
        <v>398</v>
      </c>
      <c r="CX6">
        <v>1099</v>
      </c>
      <c r="CY6" t="s">
        <v>291</v>
      </c>
      <c r="CZ6" t="s">
        <v>291</v>
      </c>
      <c r="DA6" t="s">
        <v>291</v>
      </c>
      <c r="DB6" t="s">
        <v>291</v>
      </c>
      <c r="DC6" t="s">
        <v>293</v>
      </c>
      <c r="DD6" t="s">
        <v>291</v>
      </c>
      <c r="DE6">
        <v>9</v>
      </c>
      <c r="DF6">
        <v>16</v>
      </c>
      <c r="DG6">
        <v>3373</v>
      </c>
      <c r="DH6">
        <v>964</v>
      </c>
      <c r="DI6">
        <v>8699</v>
      </c>
      <c r="DJ6">
        <v>0</v>
      </c>
      <c r="DK6">
        <v>1965</v>
      </c>
      <c r="DL6">
        <v>139</v>
      </c>
      <c r="DM6">
        <v>4</v>
      </c>
      <c r="DN6">
        <v>634</v>
      </c>
      <c r="DO6">
        <v>122</v>
      </c>
      <c r="DP6">
        <v>6211.25</v>
      </c>
      <c r="DQ6">
        <v>0</v>
      </c>
      <c r="DR6">
        <v>0</v>
      </c>
      <c r="DS6">
        <v>0</v>
      </c>
      <c r="DT6">
        <v>0</v>
      </c>
      <c r="DU6">
        <v>0</v>
      </c>
      <c r="DV6">
        <v>17</v>
      </c>
      <c r="DW6">
        <v>0</v>
      </c>
      <c r="DX6">
        <v>363</v>
      </c>
      <c r="DY6">
        <v>0</v>
      </c>
      <c r="DZ6">
        <v>581</v>
      </c>
      <c r="EA6">
        <v>0</v>
      </c>
      <c r="EB6">
        <v>369</v>
      </c>
      <c r="EC6">
        <v>19810</v>
      </c>
      <c r="ED6">
        <v>0</v>
      </c>
      <c r="EE6">
        <v>10</v>
      </c>
      <c r="EF6">
        <v>0</v>
      </c>
      <c r="EG6">
        <v>32</v>
      </c>
      <c r="EH6">
        <v>0</v>
      </c>
      <c r="EI6">
        <v>36</v>
      </c>
      <c r="EJ6">
        <v>1300</v>
      </c>
      <c r="EK6">
        <v>21110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2</v>
      </c>
      <c r="ET6">
        <v>0</v>
      </c>
      <c r="EU6">
        <v>4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8703</v>
      </c>
      <c r="FE6">
        <v>55478</v>
      </c>
      <c r="FF6">
        <v>526</v>
      </c>
      <c r="FG6">
        <v>0.65374697400273651</v>
      </c>
      <c r="FH6">
        <v>1.9463916079009229</v>
      </c>
      <c r="FI6">
        <v>1053</v>
      </c>
      <c r="FJ6">
        <v>251</v>
      </c>
      <c r="FK6">
        <v>316</v>
      </c>
      <c r="FL6">
        <v>1118</v>
      </c>
      <c r="FM6">
        <v>282226</v>
      </c>
      <c r="FN6">
        <v>0.17</v>
      </c>
      <c r="FO6">
        <v>243796</v>
      </c>
      <c r="FP6">
        <v>0.34</v>
      </c>
      <c r="FQ6">
        <v>463748</v>
      </c>
      <c r="FR6">
        <v>0.89</v>
      </c>
      <c r="FS6">
        <v>1</v>
      </c>
      <c r="FT6">
        <v>2</v>
      </c>
      <c r="FU6">
        <v>1</v>
      </c>
      <c r="FV6" t="s">
        <v>291</v>
      </c>
      <c r="FW6" t="s">
        <v>291</v>
      </c>
      <c r="FX6" t="s">
        <v>314</v>
      </c>
      <c r="FY6" t="s">
        <v>291</v>
      </c>
      <c r="FZ6" t="s">
        <v>1058</v>
      </c>
      <c r="GA6">
        <v>80</v>
      </c>
      <c r="GB6">
        <v>434</v>
      </c>
      <c r="GC6">
        <v>76</v>
      </c>
      <c r="GD6">
        <v>361</v>
      </c>
      <c r="GE6">
        <v>798</v>
      </c>
      <c r="GF6" t="s">
        <v>343</v>
      </c>
      <c r="GG6">
        <v>49</v>
      </c>
      <c r="GH6" t="s">
        <v>293</v>
      </c>
      <c r="GI6" t="s">
        <v>293</v>
      </c>
      <c r="GJ6">
        <v>49</v>
      </c>
      <c r="GK6">
        <v>20</v>
      </c>
      <c r="GL6">
        <v>136</v>
      </c>
      <c r="GM6" t="s">
        <v>293</v>
      </c>
      <c r="GN6" t="s">
        <v>293</v>
      </c>
      <c r="GO6">
        <v>0</v>
      </c>
      <c r="GP6">
        <v>0</v>
      </c>
      <c r="GQ6">
        <v>0</v>
      </c>
      <c r="GR6">
        <v>12</v>
      </c>
      <c r="GS6">
        <v>0</v>
      </c>
      <c r="GT6">
        <v>0</v>
      </c>
      <c r="GU6">
        <v>0</v>
      </c>
      <c r="GV6" t="s">
        <v>293</v>
      </c>
      <c r="GW6">
        <v>0</v>
      </c>
      <c r="GX6" t="s">
        <v>293</v>
      </c>
      <c r="GY6">
        <v>0</v>
      </c>
      <c r="GZ6" t="s">
        <v>689</v>
      </c>
      <c r="HA6">
        <v>9</v>
      </c>
      <c r="HB6" t="s">
        <v>689</v>
      </c>
      <c r="HC6">
        <v>3</v>
      </c>
      <c r="HD6">
        <v>2</v>
      </c>
      <c r="HE6" t="s">
        <v>293</v>
      </c>
      <c r="HF6">
        <v>0</v>
      </c>
      <c r="HG6" t="s">
        <v>293</v>
      </c>
      <c r="HH6" t="s">
        <v>293</v>
      </c>
      <c r="HI6">
        <v>0</v>
      </c>
      <c r="HJ6">
        <v>8928</v>
      </c>
      <c r="HK6">
        <v>8928</v>
      </c>
      <c r="HL6">
        <v>2118</v>
      </c>
      <c r="HM6">
        <v>457</v>
      </c>
      <c r="HN6">
        <v>6516</v>
      </c>
      <c r="HO6">
        <v>5982</v>
      </c>
      <c r="HP6">
        <v>3</v>
      </c>
      <c r="HQ6">
        <v>6</v>
      </c>
      <c r="HR6">
        <v>13</v>
      </c>
      <c r="HS6">
        <v>2</v>
      </c>
      <c r="HT6">
        <v>40</v>
      </c>
      <c r="HU6">
        <v>121</v>
      </c>
      <c r="HV6">
        <v>116</v>
      </c>
      <c r="HW6" t="s">
        <v>293</v>
      </c>
      <c r="HX6">
        <v>36</v>
      </c>
      <c r="HY6">
        <v>31</v>
      </c>
      <c r="HZ6">
        <v>159</v>
      </c>
      <c r="IA6">
        <v>237</v>
      </c>
      <c r="IB6" t="s">
        <v>293</v>
      </c>
      <c r="IC6" t="s">
        <v>293</v>
      </c>
      <c r="ID6" t="s">
        <v>293</v>
      </c>
      <c r="IE6" s="3" t="s">
        <v>293</v>
      </c>
      <c r="IF6" s="3" t="s">
        <v>293</v>
      </c>
      <c r="IG6" t="s">
        <v>293</v>
      </c>
      <c r="IH6" t="s">
        <v>293</v>
      </c>
      <c r="II6" t="s">
        <v>293</v>
      </c>
      <c r="IJ6" t="s">
        <v>299</v>
      </c>
      <c r="IK6" t="s">
        <v>300</v>
      </c>
      <c r="IL6" s="88" t="s">
        <v>315</v>
      </c>
      <c r="IM6" s="88" t="s">
        <v>315</v>
      </c>
      <c r="IN6" t="s">
        <v>291</v>
      </c>
      <c r="IO6" t="s">
        <v>291</v>
      </c>
      <c r="IP6" t="s">
        <v>291</v>
      </c>
      <c r="IQ6" t="s">
        <v>291</v>
      </c>
      <c r="IR6" t="s">
        <v>291</v>
      </c>
      <c r="IS6" t="s">
        <v>328</v>
      </c>
      <c r="IT6">
        <v>6</v>
      </c>
      <c r="IY6" t="s">
        <v>302</v>
      </c>
    </row>
    <row r="7" spans="1:259" x14ac:dyDescent="0.2">
      <c r="A7">
        <v>3</v>
      </c>
      <c r="B7" t="s">
        <v>316</v>
      </c>
      <c r="C7" t="s">
        <v>1036</v>
      </c>
      <c r="D7">
        <v>636</v>
      </c>
      <c r="E7" t="s">
        <v>317</v>
      </c>
      <c r="F7">
        <v>233</v>
      </c>
      <c r="G7" t="s">
        <v>318</v>
      </c>
      <c r="H7" t="s">
        <v>1310</v>
      </c>
      <c r="I7" t="s">
        <v>319</v>
      </c>
      <c r="J7" t="s">
        <v>286</v>
      </c>
      <c r="K7" t="s">
        <v>320</v>
      </c>
      <c r="L7" t="s">
        <v>1059</v>
      </c>
      <c r="M7" t="s">
        <v>321</v>
      </c>
      <c r="N7" t="s">
        <v>322</v>
      </c>
      <c r="O7" t="s">
        <v>293</v>
      </c>
      <c r="P7" t="s">
        <v>323</v>
      </c>
      <c r="Q7" t="s">
        <v>324</v>
      </c>
      <c r="R7" t="s">
        <v>291</v>
      </c>
      <c r="V7">
        <v>0</v>
      </c>
      <c r="W7">
        <v>0</v>
      </c>
      <c r="X7">
        <v>1</v>
      </c>
      <c r="Y7">
        <v>0</v>
      </c>
      <c r="Z7">
        <v>0</v>
      </c>
      <c r="AA7">
        <v>1</v>
      </c>
      <c r="AB7">
        <v>0</v>
      </c>
      <c r="AC7">
        <v>0</v>
      </c>
      <c r="AD7">
        <v>1</v>
      </c>
      <c r="AE7">
        <v>1</v>
      </c>
      <c r="AF7">
        <v>2</v>
      </c>
      <c r="AG7">
        <v>0</v>
      </c>
      <c r="AH7">
        <v>4</v>
      </c>
      <c r="AI7">
        <v>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2</v>
      </c>
      <c r="AS7">
        <v>4</v>
      </c>
      <c r="AT7" t="s">
        <v>1053</v>
      </c>
      <c r="AU7">
        <v>20</v>
      </c>
      <c r="AV7">
        <v>160</v>
      </c>
      <c r="AW7" t="s">
        <v>1053</v>
      </c>
      <c r="AX7">
        <v>100</v>
      </c>
      <c r="AY7" t="s">
        <v>1053</v>
      </c>
      <c r="AZ7">
        <v>1</v>
      </c>
      <c r="BA7">
        <v>1</v>
      </c>
      <c r="BB7" t="s">
        <v>1053</v>
      </c>
      <c r="BC7">
        <v>7</v>
      </c>
      <c r="BD7">
        <v>28</v>
      </c>
      <c r="BE7" t="s">
        <v>1053</v>
      </c>
      <c r="BF7">
        <v>168</v>
      </c>
      <c r="BG7" t="s">
        <v>1054</v>
      </c>
      <c r="BK7">
        <v>2</v>
      </c>
      <c r="BL7">
        <v>4</v>
      </c>
      <c r="BM7" t="s">
        <v>1053</v>
      </c>
      <c r="BN7">
        <v>2</v>
      </c>
      <c r="BO7" t="s">
        <v>1053</v>
      </c>
      <c r="BP7">
        <v>1</v>
      </c>
      <c r="BQ7">
        <v>1</v>
      </c>
      <c r="BR7" t="s">
        <v>1054</v>
      </c>
      <c r="BV7" t="s">
        <v>291</v>
      </c>
      <c r="BW7" t="s">
        <v>291</v>
      </c>
      <c r="BX7" t="s">
        <v>291</v>
      </c>
      <c r="BY7">
        <v>10</v>
      </c>
      <c r="BZ7">
        <v>2</v>
      </c>
      <c r="CA7">
        <v>2</v>
      </c>
      <c r="CB7">
        <v>22</v>
      </c>
      <c r="CC7">
        <v>6</v>
      </c>
      <c r="CD7" s="2" t="s">
        <v>325</v>
      </c>
      <c r="CE7" s="3">
        <v>1</v>
      </c>
      <c r="CF7" s="2">
        <v>0.95833333333333337</v>
      </c>
      <c r="CG7" s="2">
        <v>0.22916666666666666</v>
      </c>
      <c r="CH7" s="2">
        <v>0.70833333333333337</v>
      </c>
      <c r="CI7" s="2">
        <v>0.95833333333333337</v>
      </c>
      <c r="CJ7" s="2">
        <v>0.22916666666666666</v>
      </c>
      <c r="CK7" s="2">
        <v>0.35416666666666669</v>
      </c>
      <c r="CL7" t="s">
        <v>295</v>
      </c>
      <c r="CM7" s="2" t="s">
        <v>296</v>
      </c>
      <c r="CN7" s="3">
        <v>2</v>
      </c>
      <c r="CO7" s="2"/>
      <c r="CP7" s="2"/>
      <c r="CQ7" s="2">
        <v>0.35416666666666669</v>
      </c>
      <c r="CR7" s="2">
        <v>0.70833333333333337</v>
      </c>
      <c r="CS7" s="2"/>
      <c r="CT7" s="2"/>
      <c r="CV7">
        <v>1256</v>
      </c>
      <c r="CW7">
        <v>680</v>
      </c>
      <c r="CX7">
        <v>1077</v>
      </c>
      <c r="CY7" t="s">
        <v>291</v>
      </c>
      <c r="CZ7" t="s">
        <v>291</v>
      </c>
      <c r="DA7" t="s">
        <v>291</v>
      </c>
      <c r="DB7" t="s">
        <v>291</v>
      </c>
      <c r="DC7" t="s">
        <v>293</v>
      </c>
      <c r="DD7" t="s">
        <v>291</v>
      </c>
      <c r="DE7">
        <v>0</v>
      </c>
      <c r="DF7">
        <v>261</v>
      </c>
      <c r="DG7">
        <v>0</v>
      </c>
      <c r="DH7">
        <v>2771</v>
      </c>
      <c r="DI7">
        <v>5803</v>
      </c>
      <c r="DJ7">
        <v>52</v>
      </c>
      <c r="DK7">
        <v>307</v>
      </c>
      <c r="DL7">
        <v>687</v>
      </c>
      <c r="DM7">
        <v>75</v>
      </c>
      <c r="DN7">
        <v>112</v>
      </c>
      <c r="DO7">
        <v>255</v>
      </c>
      <c r="DP7">
        <v>4561.25</v>
      </c>
      <c r="DQ7">
        <v>0</v>
      </c>
      <c r="DR7">
        <v>0</v>
      </c>
      <c r="DS7">
        <v>0</v>
      </c>
      <c r="DT7">
        <v>0</v>
      </c>
      <c r="DU7">
        <v>0</v>
      </c>
      <c r="DV7">
        <v>48</v>
      </c>
      <c r="DW7">
        <v>0</v>
      </c>
      <c r="DX7">
        <v>1952</v>
      </c>
      <c r="DY7">
        <v>0</v>
      </c>
      <c r="DZ7">
        <v>54</v>
      </c>
      <c r="EA7">
        <v>0</v>
      </c>
      <c r="EB7">
        <v>9</v>
      </c>
      <c r="EC7">
        <v>20750</v>
      </c>
      <c r="ED7">
        <v>0</v>
      </c>
      <c r="EE7">
        <v>2</v>
      </c>
      <c r="EF7">
        <v>0</v>
      </c>
      <c r="EG7">
        <v>0</v>
      </c>
      <c r="EH7">
        <v>0</v>
      </c>
      <c r="EI7">
        <v>0</v>
      </c>
      <c r="EJ7">
        <v>20</v>
      </c>
      <c r="EK7">
        <v>20770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16</v>
      </c>
      <c r="EU7">
        <v>32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5835</v>
      </c>
      <c r="FE7">
        <v>41095</v>
      </c>
      <c r="FF7">
        <v>656</v>
      </c>
      <c r="FG7">
        <v>0.76479711602951039</v>
      </c>
      <c r="FH7">
        <v>2.2968365750055892</v>
      </c>
      <c r="FI7">
        <v>704</v>
      </c>
      <c r="FJ7">
        <v>287</v>
      </c>
      <c r="FK7">
        <v>307</v>
      </c>
      <c r="FL7">
        <v>844</v>
      </c>
      <c r="FM7">
        <v>1080120</v>
      </c>
      <c r="FN7">
        <v>2</v>
      </c>
      <c r="FO7">
        <v>560460</v>
      </c>
      <c r="FP7">
        <v>1.6</v>
      </c>
      <c r="FQ7">
        <v>2009020</v>
      </c>
      <c r="FR7">
        <v>1.2</v>
      </c>
      <c r="FS7">
        <v>1</v>
      </c>
      <c r="FT7">
        <v>1</v>
      </c>
      <c r="FU7">
        <v>1</v>
      </c>
      <c r="FV7" t="s">
        <v>291</v>
      </c>
      <c r="FW7" t="s">
        <v>293</v>
      </c>
      <c r="FX7" t="s">
        <v>293</v>
      </c>
      <c r="FY7" t="s">
        <v>291</v>
      </c>
      <c r="FZ7" t="s">
        <v>1058</v>
      </c>
      <c r="GA7">
        <v>9</v>
      </c>
      <c r="GB7">
        <v>71</v>
      </c>
      <c r="GC7">
        <v>9</v>
      </c>
      <c r="GD7">
        <v>60</v>
      </c>
      <c r="GE7">
        <v>129</v>
      </c>
      <c r="GF7" t="s">
        <v>293</v>
      </c>
      <c r="GG7">
        <v>0</v>
      </c>
      <c r="GH7">
        <v>6</v>
      </c>
      <c r="GI7" t="s">
        <v>293</v>
      </c>
      <c r="GJ7" t="s">
        <v>293</v>
      </c>
      <c r="GK7">
        <v>5</v>
      </c>
      <c r="GL7">
        <v>10</v>
      </c>
      <c r="GM7" t="s">
        <v>293</v>
      </c>
      <c r="GN7" t="s">
        <v>293</v>
      </c>
      <c r="GO7" t="s">
        <v>293</v>
      </c>
      <c r="GP7" t="s">
        <v>293</v>
      </c>
      <c r="GQ7" t="s">
        <v>293</v>
      </c>
      <c r="GR7">
        <v>5</v>
      </c>
      <c r="GS7" t="s">
        <v>293</v>
      </c>
      <c r="GT7" t="s">
        <v>293</v>
      </c>
      <c r="GU7" t="s">
        <v>293</v>
      </c>
      <c r="GV7" t="s">
        <v>293</v>
      </c>
      <c r="GW7">
        <v>2</v>
      </c>
      <c r="GX7" t="s">
        <v>293</v>
      </c>
      <c r="GY7">
        <v>3</v>
      </c>
      <c r="GZ7">
        <v>5</v>
      </c>
      <c r="HA7">
        <v>3</v>
      </c>
      <c r="HB7">
        <v>5</v>
      </c>
      <c r="HC7">
        <v>2</v>
      </c>
      <c r="HD7">
        <v>1</v>
      </c>
      <c r="HE7" t="s">
        <v>293</v>
      </c>
      <c r="HF7">
        <v>3</v>
      </c>
      <c r="HG7" t="s">
        <v>293</v>
      </c>
      <c r="HH7" t="s">
        <v>293</v>
      </c>
      <c r="HI7">
        <v>0</v>
      </c>
      <c r="HJ7">
        <v>12812</v>
      </c>
      <c r="HK7">
        <v>12812</v>
      </c>
      <c r="HL7">
        <v>353</v>
      </c>
      <c r="HM7">
        <v>42</v>
      </c>
      <c r="HN7">
        <v>6785</v>
      </c>
      <c r="HO7">
        <v>2516</v>
      </c>
      <c r="HP7" t="s">
        <v>293</v>
      </c>
      <c r="HQ7" t="s">
        <v>293</v>
      </c>
      <c r="HR7" t="s">
        <v>293</v>
      </c>
      <c r="HS7">
        <v>300</v>
      </c>
      <c r="HT7">
        <v>13</v>
      </c>
      <c r="HU7" t="s">
        <v>293</v>
      </c>
      <c r="HV7" t="s">
        <v>293</v>
      </c>
      <c r="HW7" t="s">
        <v>293</v>
      </c>
      <c r="HX7" t="s">
        <v>293</v>
      </c>
      <c r="HY7" t="s">
        <v>293</v>
      </c>
      <c r="HZ7" t="s">
        <v>293</v>
      </c>
      <c r="IA7" t="s">
        <v>293</v>
      </c>
      <c r="IB7" t="s">
        <v>293</v>
      </c>
      <c r="IC7" t="s">
        <v>293</v>
      </c>
      <c r="ID7" t="s">
        <v>293</v>
      </c>
      <c r="IE7" s="3" t="s">
        <v>293</v>
      </c>
      <c r="IF7" s="3" t="s">
        <v>293</v>
      </c>
      <c r="IG7" t="s">
        <v>293</v>
      </c>
      <c r="IH7" t="s">
        <v>293</v>
      </c>
      <c r="II7" t="s">
        <v>293</v>
      </c>
      <c r="IJ7" t="s">
        <v>326</v>
      </c>
      <c r="IK7" t="s">
        <v>327</v>
      </c>
      <c r="IL7" s="88" t="s">
        <v>315</v>
      </c>
      <c r="IM7" s="88" t="s">
        <v>1311</v>
      </c>
      <c r="IN7" t="s">
        <v>291</v>
      </c>
      <c r="IO7" t="s">
        <v>291</v>
      </c>
      <c r="IP7" t="s">
        <v>293</v>
      </c>
      <c r="IQ7" t="s">
        <v>291</v>
      </c>
      <c r="IR7" t="s">
        <v>293</v>
      </c>
      <c r="IS7" t="s">
        <v>328</v>
      </c>
      <c r="IT7">
        <v>6</v>
      </c>
      <c r="IY7" t="s">
        <v>302</v>
      </c>
    </row>
    <row r="8" spans="1:259" x14ac:dyDescent="0.2">
      <c r="A8">
        <v>4</v>
      </c>
      <c r="B8" t="s">
        <v>329</v>
      </c>
      <c r="C8" t="s">
        <v>330</v>
      </c>
      <c r="D8">
        <v>1262</v>
      </c>
      <c r="E8" t="s">
        <v>317</v>
      </c>
      <c r="F8">
        <v>547</v>
      </c>
      <c r="G8" t="s">
        <v>331</v>
      </c>
      <c r="H8" t="s">
        <v>1312</v>
      </c>
      <c r="I8" t="s">
        <v>332</v>
      </c>
      <c r="J8" t="s">
        <v>286</v>
      </c>
      <c r="K8" t="s">
        <v>1060</v>
      </c>
      <c r="L8" t="s">
        <v>1061</v>
      </c>
      <c r="M8" t="s">
        <v>1062</v>
      </c>
      <c r="N8" t="s">
        <v>322</v>
      </c>
      <c r="O8" t="s">
        <v>293</v>
      </c>
      <c r="P8" t="s">
        <v>1063</v>
      </c>
      <c r="Q8" t="s">
        <v>290</v>
      </c>
      <c r="R8" t="s">
        <v>291</v>
      </c>
      <c r="V8">
        <v>0</v>
      </c>
      <c r="W8">
        <v>1</v>
      </c>
      <c r="X8">
        <v>0</v>
      </c>
      <c r="Y8">
        <v>0</v>
      </c>
      <c r="Z8">
        <v>0</v>
      </c>
      <c r="AA8">
        <v>1</v>
      </c>
      <c r="AB8">
        <v>0</v>
      </c>
      <c r="AC8">
        <v>1</v>
      </c>
      <c r="AD8">
        <v>2</v>
      </c>
      <c r="AE8">
        <v>3</v>
      </c>
      <c r="AF8">
        <v>3</v>
      </c>
      <c r="AG8">
        <v>0</v>
      </c>
      <c r="AH8">
        <v>9</v>
      </c>
      <c r="AI8">
        <v>3</v>
      </c>
      <c r="AJ8">
        <v>0</v>
      </c>
      <c r="AK8">
        <v>0</v>
      </c>
      <c r="AL8">
        <v>0.5</v>
      </c>
      <c r="AM8">
        <v>0.5</v>
      </c>
      <c r="AN8">
        <v>0</v>
      </c>
      <c r="AO8">
        <v>0</v>
      </c>
      <c r="AP8">
        <v>0</v>
      </c>
      <c r="AQ8">
        <v>0</v>
      </c>
      <c r="AR8">
        <v>1</v>
      </c>
      <c r="AS8">
        <v>2</v>
      </c>
      <c r="AT8" t="s">
        <v>1053</v>
      </c>
      <c r="AU8">
        <v>17</v>
      </c>
      <c r="AW8" t="s">
        <v>1053</v>
      </c>
      <c r="AX8">
        <v>68</v>
      </c>
      <c r="AY8" t="s">
        <v>1053</v>
      </c>
      <c r="AZ8">
        <v>5</v>
      </c>
      <c r="BA8">
        <v>8</v>
      </c>
      <c r="BB8" t="s">
        <v>1053</v>
      </c>
      <c r="BC8">
        <v>7</v>
      </c>
      <c r="BD8">
        <v>14</v>
      </c>
      <c r="BE8" t="s">
        <v>1053</v>
      </c>
      <c r="BF8">
        <v>315</v>
      </c>
      <c r="BG8" t="s">
        <v>1054</v>
      </c>
      <c r="BK8">
        <v>4</v>
      </c>
      <c r="BL8">
        <v>12</v>
      </c>
      <c r="BM8" t="s">
        <v>1053</v>
      </c>
      <c r="BN8">
        <v>16</v>
      </c>
      <c r="BO8" t="s">
        <v>1053</v>
      </c>
      <c r="BP8">
        <v>1</v>
      </c>
      <c r="BQ8">
        <v>0.25</v>
      </c>
      <c r="BR8" t="s">
        <v>383</v>
      </c>
      <c r="BV8" t="s">
        <v>291</v>
      </c>
      <c r="BW8" t="s">
        <v>291</v>
      </c>
      <c r="BX8" t="s">
        <v>293</v>
      </c>
      <c r="BY8">
        <v>0</v>
      </c>
      <c r="BZ8">
        <v>6</v>
      </c>
      <c r="CA8">
        <v>3</v>
      </c>
      <c r="CB8">
        <v>0</v>
      </c>
      <c r="CC8">
        <v>0</v>
      </c>
      <c r="CD8" s="2" t="s">
        <v>294</v>
      </c>
      <c r="CE8" s="3">
        <v>1</v>
      </c>
      <c r="CF8" s="2"/>
      <c r="CG8" s="2"/>
      <c r="CH8" s="2">
        <v>0.66666666666666663</v>
      </c>
      <c r="CI8" s="2">
        <v>0.375</v>
      </c>
      <c r="CJ8" s="2"/>
      <c r="CK8" s="2"/>
      <c r="CL8" t="s">
        <v>295</v>
      </c>
      <c r="CM8" s="2" t="s">
        <v>296</v>
      </c>
      <c r="CN8" s="3">
        <v>1</v>
      </c>
      <c r="CO8" s="2"/>
      <c r="CP8" s="2"/>
      <c r="CQ8" s="2">
        <v>0.35416666666666669</v>
      </c>
      <c r="CR8" s="2">
        <v>0.71875</v>
      </c>
      <c r="CS8" s="2"/>
      <c r="CT8" s="2"/>
      <c r="CU8" t="s">
        <v>1055</v>
      </c>
      <c r="CV8" t="s">
        <v>1313</v>
      </c>
      <c r="CW8" t="s">
        <v>1313</v>
      </c>
      <c r="CX8">
        <v>3905</v>
      </c>
      <c r="CY8" t="s">
        <v>291</v>
      </c>
      <c r="CZ8" t="s">
        <v>291</v>
      </c>
      <c r="DA8" t="s">
        <v>291</v>
      </c>
      <c r="DB8" t="s">
        <v>291</v>
      </c>
      <c r="DC8" t="s">
        <v>293</v>
      </c>
      <c r="DD8" t="s">
        <v>291</v>
      </c>
      <c r="DE8">
        <v>126</v>
      </c>
      <c r="DF8">
        <v>137</v>
      </c>
      <c r="DG8">
        <v>5124</v>
      </c>
      <c r="DH8">
        <v>4218</v>
      </c>
      <c r="DI8">
        <v>18947</v>
      </c>
      <c r="DJ8">
        <v>27</v>
      </c>
      <c r="DK8">
        <v>4361</v>
      </c>
      <c r="DL8">
        <v>844</v>
      </c>
      <c r="DM8">
        <v>27</v>
      </c>
      <c r="DN8">
        <v>1912</v>
      </c>
      <c r="DO8">
        <v>257</v>
      </c>
      <c r="DP8">
        <v>16793</v>
      </c>
      <c r="DQ8">
        <v>0</v>
      </c>
      <c r="DR8">
        <v>2</v>
      </c>
      <c r="DS8">
        <v>0</v>
      </c>
      <c r="DT8">
        <v>0</v>
      </c>
      <c r="DU8">
        <v>0</v>
      </c>
      <c r="DV8">
        <v>236</v>
      </c>
      <c r="DW8">
        <v>0</v>
      </c>
      <c r="DX8">
        <v>3703</v>
      </c>
      <c r="DY8">
        <v>0</v>
      </c>
      <c r="DZ8">
        <v>195</v>
      </c>
      <c r="EA8">
        <v>0</v>
      </c>
      <c r="EB8">
        <v>251</v>
      </c>
      <c r="EC8">
        <v>46157</v>
      </c>
      <c r="ED8">
        <v>0</v>
      </c>
      <c r="EE8">
        <v>146</v>
      </c>
      <c r="EF8">
        <v>0</v>
      </c>
      <c r="EG8">
        <v>5</v>
      </c>
      <c r="EH8">
        <v>0</v>
      </c>
      <c r="EI8">
        <v>0</v>
      </c>
      <c r="EJ8">
        <v>1535</v>
      </c>
      <c r="EK8">
        <v>47692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2</v>
      </c>
      <c r="EZ8">
        <v>4</v>
      </c>
      <c r="FA8">
        <v>0</v>
      </c>
      <c r="FB8">
        <v>2</v>
      </c>
      <c r="FC8">
        <v>4</v>
      </c>
      <c r="FD8">
        <v>18955</v>
      </c>
      <c r="FE8">
        <v>168338</v>
      </c>
      <c r="FF8">
        <v>1038</v>
      </c>
      <c r="FG8">
        <v>0.86038528537760017</v>
      </c>
      <c r="FH8">
        <v>2.8749188783003721</v>
      </c>
      <c r="FI8">
        <v>1438</v>
      </c>
      <c r="FJ8">
        <v>559</v>
      </c>
      <c r="FK8">
        <v>611</v>
      </c>
      <c r="FL8">
        <v>2142</v>
      </c>
      <c r="FM8">
        <v>1788856</v>
      </c>
      <c r="FN8">
        <v>0.75</v>
      </c>
      <c r="FO8">
        <v>1328238</v>
      </c>
      <c r="FP8">
        <v>0.79</v>
      </c>
      <c r="FQ8">
        <v>1777169</v>
      </c>
      <c r="FR8">
        <v>0.5</v>
      </c>
      <c r="FS8">
        <v>1</v>
      </c>
      <c r="FT8" t="s">
        <v>1064</v>
      </c>
      <c r="FU8">
        <v>1</v>
      </c>
      <c r="FV8" t="s">
        <v>291</v>
      </c>
      <c r="FW8" t="s">
        <v>291</v>
      </c>
      <c r="FX8" t="s">
        <v>293</v>
      </c>
      <c r="FY8" t="s">
        <v>293</v>
      </c>
      <c r="FZ8" t="s">
        <v>1058</v>
      </c>
      <c r="GA8">
        <v>30</v>
      </c>
      <c r="GB8">
        <v>390</v>
      </c>
      <c r="GC8">
        <v>21</v>
      </c>
      <c r="GD8">
        <v>271</v>
      </c>
      <c r="GE8">
        <v>563</v>
      </c>
      <c r="GF8">
        <v>0</v>
      </c>
      <c r="GG8">
        <v>0</v>
      </c>
      <c r="GH8" t="s">
        <v>293</v>
      </c>
      <c r="GI8">
        <v>0</v>
      </c>
      <c r="GJ8">
        <v>0</v>
      </c>
      <c r="GK8" t="s">
        <v>293</v>
      </c>
      <c r="GL8" t="s">
        <v>293</v>
      </c>
      <c r="GM8" t="s">
        <v>293</v>
      </c>
      <c r="GN8" t="s">
        <v>293</v>
      </c>
      <c r="GO8">
        <v>0</v>
      </c>
      <c r="GP8">
        <v>1</v>
      </c>
      <c r="GQ8" t="s">
        <v>293</v>
      </c>
      <c r="GR8">
        <v>18</v>
      </c>
      <c r="GS8" t="s">
        <v>293</v>
      </c>
      <c r="GT8" t="s">
        <v>293</v>
      </c>
      <c r="GU8" t="s">
        <v>293</v>
      </c>
      <c r="GV8" t="s">
        <v>293</v>
      </c>
      <c r="GW8">
        <v>0</v>
      </c>
      <c r="GX8" t="s">
        <v>419</v>
      </c>
      <c r="GY8">
        <v>23</v>
      </c>
      <c r="GZ8" t="s">
        <v>333</v>
      </c>
      <c r="HA8">
        <v>7</v>
      </c>
      <c r="HB8" t="s">
        <v>333</v>
      </c>
      <c r="HC8">
        <v>11</v>
      </c>
      <c r="HD8">
        <v>9</v>
      </c>
      <c r="HE8" t="s">
        <v>334</v>
      </c>
      <c r="HF8">
        <v>16</v>
      </c>
      <c r="HG8" t="s">
        <v>293</v>
      </c>
      <c r="HH8" t="s">
        <v>293</v>
      </c>
      <c r="HI8">
        <v>0</v>
      </c>
      <c r="HJ8">
        <v>9183</v>
      </c>
      <c r="HK8">
        <v>9183</v>
      </c>
      <c r="HL8">
        <v>307</v>
      </c>
      <c r="HM8">
        <v>1542</v>
      </c>
      <c r="HN8">
        <v>7376</v>
      </c>
      <c r="HO8">
        <v>13950</v>
      </c>
      <c r="HP8">
        <v>1</v>
      </c>
      <c r="HQ8">
        <v>1</v>
      </c>
      <c r="HR8">
        <v>0</v>
      </c>
      <c r="HS8">
        <v>0</v>
      </c>
      <c r="HT8">
        <v>14</v>
      </c>
      <c r="HU8" t="s">
        <v>293</v>
      </c>
      <c r="HV8" t="s">
        <v>293</v>
      </c>
      <c r="HW8">
        <v>66</v>
      </c>
      <c r="HX8">
        <v>101</v>
      </c>
      <c r="HY8" t="s">
        <v>293</v>
      </c>
      <c r="HZ8" t="s">
        <v>293</v>
      </c>
      <c r="IA8" t="s">
        <v>293</v>
      </c>
      <c r="IB8" t="s">
        <v>293</v>
      </c>
      <c r="IC8" t="s">
        <v>293</v>
      </c>
      <c r="ID8" t="s">
        <v>293</v>
      </c>
      <c r="IE8" s="3" t="s">
        <v>293</v>
      </c>
      <c r="IF8" s="3" t="s">
        <v>293</v>
      </c>
      <c r="IG8" t="s">
        <v>293</v>
      </c>
      <c r="IH8" t="s">
        <v>293</v>
      </c>
      <c r="II8" t="s">
        <v>293</v>
      </c>
      <c r="IJ8" t="s">
        <v>335</v>
      </c>
      <c r="IK8" t="s">
        <v>336</v>
      </c>
      <c r="IL8" s="88">
        <v>34578</v>
      </c>
      <c r="IM8" s="88">
        <v>40179</v>
      </c>
      <c r="IN8" t="s">
        <v>291</v>
      </c>
      <c r="IO8" t="s">
        <v>291</v>
      </c>
      <c r="IP8" t="s">
        <v>291</v>
      </c>
      <c r="IQ8" t="s">
        <v>291</v>
      </c>
      <c r="IR8" t="s">
        <v>291</v>
      </c>
      <c r="IS8" t="s">
        <v>328</v>
      </c>
      <c r="IT8">
        <v>6</v>
      </c>
      <c r="IY8" t="s">
        <v>302</v>
      </c>
    </row>
    <row r="9" spans="1:259" x14ac:dyDescent="0.2">
      <c r="A9">
        <v>5</v>
      </c>
      <c r="B9" t="s">
        <v>1582</v>
      </c>
      <c r="C9" t="s">
        <v>1314</v>
      </c>
      <c r="D9">
        <v>613</v>
      </c>
      <c r="E9" t="s">
        <v>317</v>
      </c>
      <c r="G9" t="s">
        <v>338</v>
      </c>
      <c r="H9" t="s">
        <v>337</v>
      </c>
      <c r="I9" t="s">
        <v>339</v>
      </c>
      <c r="J9" t="s">
        <v>286</v>
      </c>
      <c r="K9" t="s">
        <v>1065</v>
      </c>
      <c r="L9" t="s">
        <v>340</v>
      </c>
      <c r="M9" t="s">
        <v>341</v>
      </c>
      <c r="N9" t="s">
        <v>322</v>
      </c>
      <c r="O9" t="s">
        <v>293</v>
      </c>
      <c r="P9" t="s">
        <v>1315</v>
      </c>
      <c r="Q9" t="s">
        <v>324</v>
      </c>
      <c r="R9" t="s">
        <v>291</v>
      </c>
      <c r="V9">
        <v>1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4</v>
      </c>
      <c r="AF9">
        <v>0</v>
      </c>
      <c r="AG9">
        <v>0</v>
      </c>
      <c r="AH9">
        <v>4</v>
      </c>
      <c r="AI9">
        <v>1</v>
      </c>
      <c r="AJ9">
        <v>0</v>
      </c>
      <c r="AK9">
        <v>0</v>
      </c>
      <c r="AL9">
        <v>1</v>
      </c>
      <c r="AM9">
        <v>1</v>
      </c>
      <c r="AN9">
        <v>1</v>
      </c>
      <c r="AO9">
        <v>1</v>
      </c>
      <c r="AP9">
        <v>0</v>
      </c>
      <c r="AQ9">
        <v>1</v>
      </c>
      <c r="AR9">
        <v>5</v>
      </c>
      <c r="AS9">
        <v>7</v>
      </c>
      <c r="AT9" t="s">
        <v>1053</v>
      </c>
      <c r="AU9">
        <v>20</v>
      </c>
      <c r="AV9">
        <v>30</v>
      </c>
      <c r="AW9" t="s">
        <v>1053</v>
      </c>
      <c r="AX9">
        <v>80</v>
      </c>
      <c r="AY9" t="s">
        <v>1054</v>
      </c>
      <c r="BH9">
        <v>1</v>
      </c>
      <c r="BI9">
        <v>1</v>
      </c>
      <c r="BP9">
        <v>1</v>
      </c>
      <c r="BQ9">
        <v>1</v>
      </c>
      <c r="BR9" t="s">
        <v>1054</v>
      </c>
      <c r="BV9" t="s">
        <v>293</v>
      </c>
      <c r="BW9" t="s">
        <v>291</v>
      </c>
      <c r="BX9" t="s">
        <v>293</v>
      </c>
      <c r="BY9">
        <v>0</v>
      </c>
      <c r="BZ9">
        <v>4</v>
      </c>
      <c r="CA9">
        <v>0</v>
      </c>
      <c r="CB9">
        <v>21</v>
      </c>
      <c r="CC9">
        <v>6</v>
      </c>
      <c r="CD9" s="2" t="s">
        <v>294</v>
      </c>
      <c r="CE9" s="3">
        <v>1</v>
      </c>
      <c r="CF9" s="2"/>
      <c r="CG9" s="2"/>
      <c r="CH9" s="2">
        <v>0.6875</v>
      </c>
      <c r="CI9" s="2">
        <v>0.375</v>
      </c>
      <c r="CJ9" s="2"/>
      <c r="CK9" s="2"/>
      <c r="CL9" t="s">
        <v>295</v>
      </c>
      <c r="CM9" s="2" t="s">
        <v>296</v>
      </c>
      <c r="CN9" s="3">
        <v>0</v>
      </c>
      <c r="CO9" s="2"/>
      <c r="CP9" s="2"/>
      <c r="CQ9" s="2">
        <v>0.35416666666666669</v>
      </c>
      <c r="CR9" s="2">
        <v>0.70833333333333337</v>
      </c>
      <c r="CS9" s="2"/>
      <c r="CT9" s="2"/>
      <c r="CV9">
        <v>592</v>
      </c>
      <c r="CW9">
        <v>340</v>
      </c>
      <c r="CX9">
        <v>1273</v>
      </c>
      <c r="CY9" t="s">
        <v>291</v>
      </c>
      <c r="CZ9" t="s">
        <v>291</v>
      </c>
      <c r="DA9" t="s">
        <v>291</v>
      </c>
      <c r="DB9" t="s">
        <v>291</v>
      </c>
      <c r="DC9" t="s">
        <v>291</v>
      </c>
      <c r="DD9" t="s">
        <v>291</v>
      </c>
      <c r="DE9">
        <v>0</v>
      </c>
      <c r="DF9">
        <v>93</v>
      </c>
      <c r="DG9">
        <v>0</v>
      </c>
      <c r="DH9">
        <v>4163</v>
      </c>
      <c r="DI9">
        <v>8419</v>
      </c>
      <c r="DJ9">
        <v>0</v>
      </c>
      <c r="DK9">
        <v>0</v>
      </c>
      <c r="DL9">
        <v>792</v>
      </c>
      <c r="DM9">
        <v>16</v>
      </c>
      <c r="DN9">
        <v>1619</v>
      </c>
      <c r="DO9">
        <v>184</v>
      </c>
      <c r="DP9">
        <v>6960</v>
      </c>
      <c r="DQ9">
        <v>0</v>
      </c>
      <c r="DR9">
        <v>0</v>
      </c>
      <c r="DS9">
        <v>0</v>
      </c>
      <c r="DT9">
        <v>0</v>
      </c>
      <c r="DU9">
        <v>0</v>
      </c>
      <c r="DV9">
        <v>12</v>
      </c>
      <c r="DW9">
        <v>0</v>
      </c>
      <c r="DX9">
        <v>2853</v>
      </c>
      <c r="DY9">
        <v>0</v>
      </c>
      <c r="DZ9">
        <v>27</v>
      </c>
      <c r="EA9">
        <v>0</v>
      </c>
      <c r="EB9">
        <v>152</v>
      </c>
      <c r="EC9">
        <v>32035</v>
      </c>
      <c r="ED9">
        <v>0</v>
      </c>
      <c r="EE9">
        <v>64</v>
      </c>
      <c r="EF9">
        <v>0</v>
      </c>
      <c r="EG9">
        <v>2</v>
      </c>
      <c r="EH9">
        <v>0</v>
      </c>
      <c r="EI9">
        <v>0</v>
      </c>
      <c r="EJ9">
        <v>670</v>
      </c>
      <c r="EK9">
        <v>32705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2</v>
      </c>
      <c r="EZ9">
        <v>4</v>
      </c>
      <c r="FA9">
        <v>0</v>
      </c>
      <c r="FB9">
        <v>0</v>
      </c>
      <c r="FC9">
        <v>0</v>
      </c>
      <c r="FD9">
        <v>8423</v>
      </c>
      <c r="FE9">
        <v>74642.5</v>
      </c>
      <c r="FF9">
        <v>575</v>
      </c>
      <c r="FG9">
        <v>0.76744955342375121</v>
      </c>
      <c r="FH9">
        <v>2.7435035101260703</v>
      </c>
      <c r="FI9">
        <v>691</v>
      </c>
      <c r="FJ9">
        <v>351</v>
      </c>
      <c r="FK9">
        <v>233</v>
      </c>
      <c r="FL9">
        <v>837</v>
      </c>
      <c r="FM9">
        <v>407991</v>
      </c>
      <c r="FN9">
        <v>0.6</v>
      </c>
      <c r="FO9">
        <v>144575</v>
      </c>
      <c r="FP9">
        <v>0.3</v>
      </c>
      <c r="FQ9">
        <v>888762</v>
      </c>
      <c r="FR9">
        <v>1.4</v>
      </c>
      <c r="FS9">
        <v>1</v>
      </c>
      <c r="FT9">
        <v>1</v>
      </c>
      <c r="FU9">
        <v>1</v>
      </c>
      <c r="FV9" t="s">
        <v>291</v>
      </c>
      <c r="FW9" t="s">
        <v>291</v>
      </c>
      <c r="FX9" t="s">
        <v>342</v>
      </c>
      <c r="FY9" t="s">
        <v>291</v>
      </c>
      <c r="FZ9" t="s">
        <v>1058</v>
      </c>
      <c r="GA9">
        <v>17</v>
      </c>
      <c r="GB9">
        <v>417</v>
      </c>
      <c r="GC9">
        <v>20</v>
      </c>
      <c r="GD9">
        <v>313</v>
      </c>
      <c r="GE9">
        <v>646</v>
      </c>
      <c r="GF9" t="s">
        <v>1316</v>
      </c>
      <c r="GG9">
        <v>209</v>
      </c>
      <c r="GH9">
        <v>154</v>
      </c>
      <c r="GI9">
        <v>35</v>
      </c>
      <c r="GJ9">
        <v>209</v>
      </c>
      <c r="GK9">
        <v>9</v>
      </c>
      <c r="GL9">
        <v>2</v>
      </c>
      <c r="GM9">
        <v>0</v>
      </c>
      <c r="GN9">
        <v>0</v>
      </c>
      <c r="GO9">
        <v>0</v>
      </c>
      <c r="GP9">
        <v>0</v>
      </c>
      <c r="GQ9">
        <v>0</v>
      </c>
      <c r="GR9">
        <v>37</v>
      </c>
      <c r="GS9">
        <v>0</v>
      </c>
      <c r="GT9">
        <v>3</v>
      </c>
      <c r="GU9">
        <v>1</v>
      </c>
      <c r="GV9" t="s">
        <v>293</v>
      </c>
      <c r="GW9">
        <v>0</v>
      </c>
      <c r="GX9">
        <v>6</v>
      </c>
      <c r="GY9">
        <v>13</v>
      </c>
      <c r="GZ9" t="s">
        <v>333</v>
      </c>
      <c r="HA9">
        <v>31</v>
      </c>
      <c r="HB9" t="s">
        <v>333</v>
      </c>
      <c r="HC9">
        <v>6</v>
      </c>
      <c r="HD9">
        <v>4</v>
      </c>
      <c r="HE9">
        <v>5</v>
      </c>
      <c r="HF9">
        <v>3</v>
      </c>
      <c r="HG9" t="s">
        <v>293</v>
      </c>
      <c r="HH9" t="s">
        <v>293</v>
      </c>
      <c r="HI9">
        <v>0</v>
      </c>
      <c r="HJ9">
        <v>8243</v>
      </c>
      <c r="HK9">
        <v>8243</v>
      </c>
      <c r="HL9">
        <v>192</v>
      </c>
      <c r="HM9">
        <v>4887</v>
      </c>
      <c r="HN9">
        <v>4887</v>
      </c>
      <c r="HO9">
        <v>3865</v>
      </c>
      <c r="HP9">
        <v>0</v>
      </c>
      <c r="HQ9">
        <v>0</v>
      </c>
      <c r="HR9">
        <v>0</v>
      </c>
      <c r="HS9">
        <v>0</v>
      </c>
      <c r="HT9">
        <v>0</v>
      </c>
      <c r="HU9">
        <v>2</v>
      </c>
      <c r="HV9">
        <v>2</v>
      </c>
      <c r="HW9" t="s">
        <v>293</v>
      </c>
      <c r="HX9">
        <v>37</v>
      </c>
      <c r="HY9" t="s">
        <v>293</v>
      </c>
      <c r="HZ9" t="s">
        <v>293</v>
      </c>
      <c r="IA9" t="s">
        <v>293</v>
      </c>
      <c r="IB9" t="s">
        <v>293</v>
      </c>
      <c r="IC9" t="s">
        <v>293</v>
      </c>
      <c r="ID9" t="s">
        <v>293</v>
      </c>
      <c r="IE9" s="3" t="s">
        <v>293</v>
      </c>
      <c r="IF9" s="3" t="s">
        <v>293</v>
      </c>
      <c r="IG9" t="s">
        <v>293</v>
      </c>
      <c r="IH9" t="s">
        <v>293</v>
      </c>
      <c r="II9" t="s">
        <v>293</v>
      </c>
      <c r="IJ9" t="s">
        <v>344</v>
      </c>
      <c r="IK9" t="s">
        <v>336</v>
      </c>
      <c r="IL9" s="88">
        <v>34060</v>
      </c>
      <c r="IM9" s="88">
        <v>40179</v>
      </c>
      <c r="IN9" t="s">
        <v>291</v>
      </c>
      <c r="IO9" t="s">
        <v>291</v>
      </c>
      <c r="IP9" t="s">
        <v>291</v>
      </c>
      <c r="IQ9" t="s">
        <v>291</v>
      </c>
      <c r="IR9" t="s">
        <v>291</v>
      </c>
      <c r="IS9" t="s">
        <v>345</v>
      </c>
      <c r="IT9">
        <v>1</v>
      </c>
      <c r="IY9" t="s">
        <v>302</v>
      </c>
    </row>
    <row r="10" spans="1:259" x14ac:dyDescent="0.2">
      <c r="A10">
        <v>6</v>
      </c>
      <c r="B10" t="s">
        <v>346</v>
      </c>
      <c r="C10" t="s">
        <v>1317</v>
      </c>
      <c r="D10">
        <v>637</v>
      </c>
      <c r="E10" t="s">
        <v>317</v>
      </c>
      <c r="F10">
        <v>249</v>
      </c>
      <c r="G10" t="s">
        <v>347</v>
      </c>
      <c r="H10" t="s">
        <v>1318</v>
      </c>
      <c r="I10" t="s">
        <v>348</v>
      </c>
      <c r="J10">
        <v>5715</v>
      </c>
      <c r="K10" t="s">
        <v>349</v>
      </c>
      <c r="L10" t="s">
        <v>1527</v>
      </c>
      <c r="M10" t="s">
        <v>350</v>
      </c>
      <c r="N10" t="s">
        <v>322</v>
      </c>
      <c r="O10" t="s">
        <v>293</v>
      </c>
      <c r="P10" t="s">
        <v>351</v>
      </c>
      <c r="Q10" t="s">
        <v>324</v>
      </c>
      <c r="R10" t="s">
        <v>291</v>
      </c>
      <c r="V10">
        <v>0</v>
      </c>
      <c r="W10">
        <v>0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1</v>
      </c>
      <c r="AF10">
        <v>0</v>
      </c>
      <c r="AG10">
        <v>0.75</v>
      </c>
      <c r="AH10">
        <v>2.75</v>
      </c>
      <c r="AI10">
        <v>2</v>
      </c>
      <c r="AJ10">
        <v>0</v>
      </c>
      <c r="AK10">
        <v>0</v>
      </c>
      <c r="AL10">
        <v>1</v>
      </c>
      <c r="AM10">
        <v>1</v>
      </c>
      <c r="AN10">
        <v>0</v>
      </c>
      <c r="AO10">
        <v>0</v>
      </c>
      <c r="AP10">
        <v>0</v>
      </c>
      <c r="AQ10">
        <v>0.75</v>
      </c>
      <c r="AR10">
        <v>2</v>
      </c>
      <c r="AS10">
        <v>3</v>
      </c>
      <c r="AT10" t="s">
        <v>1053</v>
      </c>
      <c r="AU10">
        <v>18</v>
      </c>
      <c r="AV10">
        <v>54</v>
      </c>
      <c r="AW10" t="s">
        <v>383</v>
      </c>
      <c r="BK10">
        <v>3</v>
      </c>
      <c r="BL10">
        <v>6</v>
      </c>
      <c r="BM10" t="s">
        <v>1057</v>
      </c>
      <c r="BP10">
        <v>1</v>
      </c>
      <c r="BQ10">
        <v>0.5</v>
      </c>
      <c r="BR10" t="s">
        <v>1054</v>
      </c>
      <c r="BV10" t="s">
        <v>293</v>
      </c>
      <c r="BW10" t="s">
        <v>291</v>
      </c>
      <c r="BX10" t="s">
        <v>293</v>
      </c>
      <c r="BY10">
        <v>4</v>
      </c>
      <c r="BZ10">
        <v>2</v>
      </c>
      <c r="CA10">
        <v>0</v>
      </c>
      <c r="CB10">
        <v>23</v>
      </c>
      <c r="CC10">
        <v>0</v>
      </c>
      <c r="CD10" s="2" t="s">
        <v>325</v>
      </c>
      <c r="CE10" s="3">
        <v>1</v>
      </c>
      <c r="CF10" s="2">
        <v>1</v>
      </c>
      <c r="CG10" s="2">
        <v>0.35416666666666669</v>
      </c>
      <c r="CH10" s="2">
        <v>0.70833333333333337</v>
      </c>
      <c r="CI10" s="2">
        <v>1</v>
      </c>
      <c r="CJ10" s="2"/>
      <c r="CK10" s="2"/>
      <c r="CL10" t="s">
        <v>295</v>
      </c>
      <c r="CM10" s="2" t="s">
        <v>296</v>
      </c>
      <c r="CN10" s="3">
        <v>1</v>
      </c>
      <c r="CO10" s="2"/>
      <c r="CP10" s="2"/>
      <c r="CQ10" s="2">
        <v>0.35416666666666669</v>
      </c>
      <c r="CR10" s="2">
        <v>0.70833333333333337</v>
      </c>
      <c r="CS10" s="2"/>
      <c r="CT10" s="2"/>
      <c r="CU10" t="s">
        <v>1055</v>
      </c>
      <c r="CV10">
        <v>416</v>
      </c>
      <c r="CW10">
        <v>0</v>
      </c>
      <c r="CX10">
        <v>1463</v>
      </c>
      <c r="CY10" t="s">
        <v>291</v>
      </c>
      <c r="CZ10" t="s">
        <v>291</v>
      </c>
      <c r="DA10" t="s">
        <v>291</v>
      </c>
      <c r="DB10" t="s">
        <v>291</v>
      </c>
      <c r="DC10" t="s">
        <v>293</v>
      </c>
      <c r="DD10" t="s">
        <v>291</v>
      </c>
      <c r="DE10">
        <v>0</v>
      </c>
      <c r="DF10">
        <v>430</v>
      </c>
      <c r="DG10">
        <v>0</v>
      </c>
      <c r="DH10">
        <v>3272</v>
      </c>
      <c r="DI10">
        <v>6974</v>
      </c>
      <c r="DJ10">
        <v>44</v>
      </c>
      <c r="DK10">
        <v>1766</v>
      </c>
      <c r="DL10">
        <v>205</v>
      </c>
      <c r="DM10">
        <v>0</v>
      </c>
      <c r="DN10">
        <v>0</v>
      </c>
      <c r="DO10">
        <v>105</v>
      </c>
      <c r="DP10">
        <v>4764.75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176</v>
      </c>
      <c r="DW10">
        <v>0</v>
      </c>
      <c r="DX10">
        <v>1747</v>
      </c>
      <c r="DY10">
        <v>0</v>
      </c>
      <c r="DZ10">
        <v>15</v>
      </c>
      <c r="EA10">
        <v>0</v>
      </c>
      <c r="EB10">
        <v>20</v>
      </c>
      <c r="EC10">
        <v>18975</v>
      </c>
      <c r="ED10">
        <v>0</v>
      </c>
      <c r="EE10">
        <v>22</v>
      </c>
      <c r="EF10">
        <v>0</v>
      </c>
      <c r="EG10">
        <v>2</v>
      </c>
      <c r="EH10">
        <v>0</v>
      </c>
      <c r="EI10">
        <v>0</v>
      </c>
      <c r="EJ10">
        <v>250</v>
      </c>
      <c r="EK10">
        <v>19225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198</v>
      </c>
      <c r="ES10">
        <v>0</v>
      </c>
      <c r="ET10">
        <v>194</v>
      </c>
      <c r="EU10">
        <v>586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7560</v>
      </c>
      <c r="FE10">
        <v>43879</v>
      </c>
      <c r="FF10">
        <v>503</v>
      </c>
      <c r="FG10">
        <v>0.59604078058543908</v>
      </c>
      <c r="FH10">
        <v>1.8296639146026188</v>
      </c>
      <c r="FI10">
        <v>679</v>
      </c>
      <c r="FJ10">
        <v>261</v>
      </c>
      <c r="FK10">
        <v>287</v>
      </c>
      <c r="FL10">
        <v>880</v>
      </c>
      <c r="FM10">
        <v>669209</v>
      </c>
      <c r="FN10">
        <v>1.0169999999999999</v>
      </c>
      <c r="FO10">
        <v>52242</v>
      </c>
      <c r="FP10">
        <v>0.14599999999999999</v>
      </c>
      <c r="FQ10">
        <v>347872</v>
      </c>
      <c r="FR10">
        <v>0.23400000000000001</v>
      </c>
      <c r="FS10">
        <v>1</v>
      </c>
      <c r="FT10">
        <v>3</v>
      </c>
      <c r="FU10">
        <v>1</v>
      </c>
      <c r="FV10" t="s">
        <v>291</v>
      </c>
      <c r="FW10" t="s">
        <v>293</v>
      </c>
      <c r="FX10" t="s">
        <v>293</v>
      </c>
      <c r="FY10" t="s">
        <v>291</v>
      </c>
      <c r="FZ10" t="s">
        <v>1058</v>
      </c>
      <c r="GA10">
        <v>9</v>
      </c>
      <c r="GB10">
        <v>297</v>
      </c>
      <c r="GC10">
        <v>8</v>
      </c>
      <c r="GD10">
        <v>213</v>
      </c>
      <c r="GE10">
        <v>434</v>
      </c>
      <c r="GF10" t="s">
        <v>293</v>
      </c>
      <c r="GG10">
        <v>0</v>
      </c>
      <c r="GH10">
        <v>89</v>
      </c>
      <c r="GI10">
        <v>95</v>
      </c>
      <c r="GJ10" t="s">
        <v>293</v>
      </c>
      <c r="GK10" t="s">
        <v>293</v>
      </c>
      <c r="GL10" t="s">
        <v>293</v>
      </c>
      <c r="GM10" t="s">
        <v>293</v>
      </c>
      <c r="GN10" t="s">
        <v>293</v>
      </c>
      <c r="GO10">
        <v>0</v>
      </c>
      <c r="GP10">
        <v>0</v>
      </c>
      <c r="GQ10" t="s">
        <v>293</v>
      </c>
      <c r="GR10">
        <v>28</v>
      </c>
      <c r="GS10" t="s">
        <v>293</v>
      </c>
      <c r="GT10">
        <v>3</v>
      </c>
      <c r="GU10">
        <v>3</v>
      </c>
      <c r="GV10" t="s">
        <v>293</v>
      </c>
      <c r="GW10">
        <v>0</v>
      </c>
      <c r="GX10" t="s">
        <v>352</v>
      </c>
      <c r="GY10">
        <v>15</v>
      </c>
      <c r="GZ10" t="s">
        <v>353</v>
      </c>
      <c r="HA10">
        <v>23</v>
      </c>
      <c r="HB10" t="s">
        <v>353</v>
      </c>
      <c r="HC10">
        <v>5</v>
      </c>
      <c r="HD10">
        <v>3</v>
      </c>
      <c r="HE10" t="s">
        <v>856</v>
      </c>
      <c r="HF10">
        <v>0</v>
      </c>
      <c r="HG10" t="s">
        <v>293</v>
      </c>
      <c r="HH10" t="s">
        <v>293</v>
      </c>
      <c r="HI10">
        <v>0</v>
      </c>
      <c r="HJ10">
        <v>4843</v>
      </c>
      <c r="HK10">
        <v>4843</v>
      </c>
      <c r="HL10">
        <v>61</v>
      </c>
      <c r="HM10">
        <v>234</v>
      </c>
      <c r="HN10">
        <v>8275</v>
      </c>
      <c r="HO10">
        <v>5500</v>
      </c>
      <c r="HP10">
        <v>0</v>
      </c>
      <c r="HQ10">
        <v>0</v>
      </c>
      <c r="HR10">
        <v>6</v>
      </c>
      <c r="HS10">
        <v>31</v>
      </c>
      <c r="HT10" t="s">
        <v>293</v>
      </c>
      <c r="HU10">
        <v>42</v>
      </c>
      <c r="HV10">
        <v>42</v>
      </c>
      <c r="HW10" t="s">
        <v>293</v>
      </c>
      <c r="HX10">
        <v>71</v>
      </c>
      <c r="HY10" t="s">
        <v>293</v>
      </c>
      <c r="HZ10" t="s">
        <v>293</v>
      </c>
      <c r="IA10" t="s">
        <v>293</v>
      </c>
      <c r="IB10" t="s">
        <v>293</v>
      </c>
      <c r="IC10" t="s">
        <v>293</v>
      </c>
      <c r="ID10" t="s">
        <v>293</v>
      </c>
      <c r="IE10" s="3" t="s">
        <v>293</v>
      </c>
      <c r="IF10" s="3" t="s">
        <v>293</v>
      </c>
      <c r="IG10" t="s">
        <v>293</v>
      </c>
      <c r="IH10" t="s">
        <v>293</v>
      </c>
      <c r="II10" t="s">
        <v>293</v>
      </c>
      <c r="IJ10" t="s">
        <v>354</v>
      </c>
      <c r="IK10" t="s">
        <v>355</v>
      </c>
      <c r="IL10" s="88">
        <v>33573</v>
      </c>
      <c r="IM10" s="88">
        <v>41640</v>
      </c>
      <c r="IN10" t="s">
        <v>291</v>
      </c>
      <c r="IO10" t="s">
        <v>291</v>
      </c>
      <c r="IP10" t="s">
        <v>291</v>
      </c>
      <c r="IQ10" t="s">
        <v>293</v>
      </c>
      <c r="IR10" t="s">
        <v>293</v>
      </c>
      <c r="IS10" t="s">
        <v>356</v>
      </c>
      <c r="IT10">
        <v>0</v>
      </c>
      <c r="IU10" t="s">
        <v>328</v>
      </c>
      <c r="IV10">
        <v>6</v>
      </c>
      <c r="IY10" t="s">
        <v>302</v>
      </c>
    </row>
    <row r="11" spans="1:259" x14ac:dyDescent="0.2">
      <c r="A11">
        <v>7</v>
      </c>
      <c r="B11" t="s">
        <v>359</v>
      </c>
      <c r="C11" t="s">
        <v>360</v>
      </c>
      <c r="D11">
        <v>800</v>
      </c>
      <c r="E11" t="s">
        <v>317</v>
      </c>
      <c r="F11">
        <v>145</v>
      </c>
      <c r="G11" t="s">
        <v>361</v>
      </c>
      <c r="H11" t="s">
        <v>1319</v>
      </c>
      <c r="I11" t="s">
        <v>362</v>
      </c>
      <c r="J11" t="s">
        <v>286</v>
      </c>
      <c r="K11" t="s">
        <v>363</v>
      </c>
      <c r="L11" t="s">
        <v>364</v>
      </c>
      <c r="M11" t="s">
        <v>365</v>
      </c>
      <c r="N11" t="s">
        <v>290</v>
      </c>
      <c r="O11" t="s">
        <v>291</v>
      </c>
      <c r="V11">
        <v>0</v>
      </c>
      <c r="W11">
        <v>1</v>
      </c>
      <c r="X11">
        <v>0</v>
      </c>
      <c r="Y11">
        <v>0</v>
      </c>
      <c r="Z11">
        <v>1</v>
      </c>
      <c r="AA11">
        <v>1</v>
      </c>
      <c r="AB11">
        <v>0</v>
      </c>
      <c r="AC11">
        <v>0</v>
      </c>
      <c r="AD11">
        <v>1</v>
      </c>
      <c r="AE11">
        <v>4.5</v>
      </c>
      <c r="AF11">
        <v>0</v>
      </c>
      <c r="AG11">
        <v>0</v>
      </c>
      <c r="AH11">
        <v>5.5</v>
      </c>
      <c r="AI11">
        <v>1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1</v>
      </c>
      <c r="AR11">
        <v>1</v>
      </c>
      <c r="AS11">
        <v>1.25</v>
      </c>
      <c r="AT11" t="s">
        <v>1053</v>
      </c>
      <c r="AU11">
        <v>6</v>
      </c>
      <c r="AV11">
        <v>7.5</v>
      </c>
      <c r="AW11" t="s">
        <v>1053</v>
      </c>
      <c r="AX11">
        <v>15</v>
      </c>
      <c r="AY11" t="s">
        <v>1053</v>
      </c>
      <c r="AZ11">
        <v>12</v>
      </c>
      <c r="BA11">
        <v>96</v>
      </c>
      <c r="BB11" t="s">
        <v>1054</v>
      </c>
      <c r="BH11">
        <v>3</v>
      </c>
      <c r="BI11">
        <v>4.5</v>
      </c>
      <c r="BJ11" t="s">
        <v>1053</v>
      </c>
      <c r="BN11">
        <v>1</v>
      </c>
      <c r="BO11" t="s">
        <v>1057</v>
      </c>
      <c r="BP11">
        <v>1</v>
      </c>
      <c r="BQ11">
        <v>1.25</v>
      </c>
      <c r="BR11" t="s">
        <v>1053</v>
      </c>
      <c r="BV11" t="s">
        <v>291</v>
      </c>
      <c r="BW11" t="s">
        <v>293</v>
      </c>
      <c r="BX11" t="s">
        <v>293</v>
      </c>
      <c r="BY11">
        <v>0</v>
      </c>
      <c r="BZ11">
        <v>4</v>
      </c>
      <c r="CA11">
        <v>0</v>
      </c>
      <c r="CB11">
        <v>15</v>
      </c>
      <c r="CC11">
        <v>0</v>
      </c>
      <c r="CD11" s="2" t="s">
        <v>311</v>
      </c>
      <c r="CE11" s="3">
        <v>1</v>
      </c>
      <c r="CF11" s="2">
        <v>0.71875</v>
      </c>
      <c r="CG11" s="2">
        <v>0.35416666666666669</v>
      </c>
      <c r="CH11" s="2"/>
      <c r="CI11" s="2"/>
      <c r="CJ11" s="2"/>
      <c r="CK11" s="2"/>
      <c r="CL11" t="s">
        <v>295</v>
      </c>
      <c r="CM11" s="2" t="s">
        <v>313</v>
      </c>
      <c r="CN11" s="3">
        <v>1</v>
      </c>
      <c r="CO11" s="2">
        <v>0.35416666666666669</v>
      </c>
      <c r="CP11" s="2">
        <v>0.71875</v>
      </c>
      <c r="CQ11" s="2"/>
      <c r="CR11" s="2"/>
      <c r="CS11" s="2"/>
      <c r="CT11" s="2"/>
      <c r="CY11" t="s">
        <v>291</v>
      </c>
      <c r="CZ11" t="s">
        <v>291</v>
      </c>
      <c r="DA11" t="s">
        <v>291</v>
      </c>
      <c r="DB11" t="s">
        <v>291</v>
      </c>
      <c r="DC11" t="s">
        <v>293</v>
      </c>
      <c r="DD11" t="s">
        <v>291</v>
      </c>
      <c r="DE11">
        <v>0</v>
      </c>
      <c r="DF11">
        <v>214</v>
      </c>
      <c r="DG11">
        <v>0</v>
      </c>
      <c r="DH11">
        <v>4510</v>
      </c>
      <c r="DI11">
        <v>9234</v>
      </c>
      <c r="DJ11">
        <v>77</v>
      </c>
      <c r="DK11">
        <v>942</v>
      </c>
      <c r="DL11">
        <v>346</v>
      </c>
      <c r="DM11">
        <v>11</v>
      </c>
      <c r="DN11">
        <v>564</v>
      </c>
      <c r="DO11">
        <v>79</v>
      </c>
      <c r="DP11">
        <v>4713.5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35</v>
      </c>
      <c r="DW11">
        <v>0</v>
      </c>
      <c r="DX11">
        <v>2402</v>
      </c>
      <c r="DY11">
        <v>0</v>
      </c>
      <c r="DZ11">
        <v>29</v>
      </c>
      <c r="EA11">
        <v>0</v>
      </c>
      <c r="EB11">
        <v>35</v>
      </c>
      <c r="EC11">
        <v>25330</v>
      </c>
      <c r="ED11">
        <v>0</v>
      </c>
      <c r="EE11">
        <v>160</v>
      </c>
      <c r="EF11">
        <v>0</v>
      </c>
      <c r="EG11">
        <v>5</v>
      </c>
      <c r="EH11">
        <v>0</v>
      </c>
      <c r="EI11">
        <v>0</v>
      </c>
      <c r="EJ11">
        <v>1675</v>
      </c>
      <c r="EK11">
        <v>27005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3</v>
      </c>
      <c r="ES11">
        <v>0</v>
      </c>
      <c r="ET11">
        <v>14</v>
      </c>
      <c r="EU11">
        <v>31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1</v>
      </c>
      <c r="FC11">
        <v>2</v>
      </c>
      <c r="FD11">
        <v>9267</v>
      </c>
      <c r="FE11">
        <v>58887.6</v>
      </c>
      <c r="FG11">
        <v>0.47438607085346218</v>
      </c>
      <c r="FH11">
        <v>1.9755636070853464</v>
      </c>
      <c r="FM11">
        <v>277100</v>
      </c>
      <c r="FN11">
        <v>0.25600000000000001</v>
      </c>
      <c r="FO11">
        <v>250768</v>
      </c>
      <c r="FP11">
        <v>0.14499999999999999</v>
      </c>
      <c r="FQ11">
        <v>874258</v>
      </c>
      <c r="FR11">
        <v>0.39600000000000002</v>
      </c>
      <c r="FS11" t="s">
        <v>564</v>
      </c>
      <c r="FT11">
        <v>3</v>
      </c>
      <c r="FU11">
        <v>1</v>
      </c>
      <c r="FV11" t="s">
        <v>291</v>
      </c>
      <c r="FW11" t="s">
        <v>293</v>
      </c>
      <c r="FX11" t="s">
        <v>293</v>
      </c>
      <c r="FY11" t="s">
        <v>291</v>
      </c>
      <c r="FZ11" t="s">
        <v>1058</v>
      </c>
      <c r="GA11">
        <v>18</v>
      </c>
      <c r="GB11">
        <v>380</v>
      </c>
      <c r="GC11">
        <v>9</v>
      </c>
      <c r="GD11">
        <v>330</v>
      </c>
      <c r="GE11">
        <v>669</v>
      </c>
      <c r="GF11" t="s">
        <v>293</v>
      </c>
      <c r="GG11">
        <v>0</v>
      </c>
      <c r="GH11">
        <v>1</v>
      </c>
      <c r="GI11">
        <v>0</v>
      </c>
      <c r="GJ11">
        <v>0</v>
      </c>
      <c r="GK11">
        <v>0</v>
      </c>
      <c r="GL11">
        <v>0</v>
      </c>
      <c r="GM11" t="s">
        <v>293</v>
      </c>
      <c r="GN11" t="s">
        <v>293</v>
      </c>
      <c r="GO11" t="s">
        <v>293</v>
      </c>
      <c r="GP11" t="s">
        <v>291</v>
      </c>
      <c r="GQ11" t="s">
        <v>293</v>
      </c>
      <c r="GR11" t="s">
        <v>291</v>
      </c>
      <c r="GS11" t="s">
        <v>293</v>
      </c>
      <c r="GT11" t="s">
        <v>293</v>
      </c>
      <c r="GU11" t="s">
        <v>291</v>
      </c>
      <c r="GV11" t="s">
        <v>1106</v>
      </c>
      <c r="GW11">
        <v>1</v>
      </c>
      <c r="GX11">
        <v>4</v>
      </c>
      <c r="GY11">
        <v>0</v>
      </c>
      <c r="GZ11" t="s">
        <v>333</v>
      </c>
      <c r="HA11">
        <v>38</v>
      </c>
      <c r="HB11" t="s">
        <v>333</v>
      </c>
      <c r="HC11">
        <v>10</v>
      </c>
      <c r="HD11">
        <v>7</v>
      </c>
      <c r="HE11" t="s">
        <v>850</v>
      </c>
      <c r="HF11">
        <v>11</v>
      </c>
      <c r="HG11" t="s">
        <v>293</v>
      </c>
      <c r="HH11" t="s">
        <v>293</v>
      </c>
      <c r="HI11">
        <v>0</v>
      </c>
      <c r="HJ11">
        <v>11075</v>
      </c>
      <c r="HK11">
        <v>11075</v>
      </c>
      <c r="HL11">
        <v>205</v>
      </c>
      <c r="HM11">
        <v>183</v>
      </c>
      <c r="HN11">
        <v>10536</v>
      </c>
      <c r="HO11">
        <v>12105</v>
      </c>
      <c r="HP11">
        <v>0</v>
      </c>
      <c r="HQ11">
        <v>0</v>
      </c>
      <c r="HR11">
        <v>3</v>
      </c>
      <c r="HS11">
        <v>156</v>
      </c>
      <c r="HT11">
        <v>0</v>
      </c>
      <c r="HU11" t="s">
        <v>293</v>
      </c>
      <c r="HV11" t="s">
        <v>293</v>
      </c>
      <c r="HW11" t="s">
        <v>293</v>
      </c>
      <c r="HX11">
        <v>51</v>
      </c>
      <c r="HY11" t="s">
        <v>293</v>
      </c>
      <c r="HZ11" t="s">
        <v>293</v>
      </c>
      <c r="IA11" t="s">
        <v>293</v>
      </c>
      <c r="IB11" t="s">
        <v>293</v>
      </c>
      <c r="IC11" t="s">
        <v>293</v>
      </c>
      <c r="ID11" t="s">
        <v>293</v>
      </c>
      <c r="IE11" s="3" t="s">
        <v>293</v>
      </c>
      <c r="IF11" s="3" t="s">
        <v>293</v>
      </c>
      <c r="IG11" t="s">
        <v>293</v>
      </c>
      <c r="IH11" t="s">
        <v>293</v>
      </c>
      <c r="II11" t="s">
        <v>293</v>
      </c>
      <c r="IJ11" t="s">
        <v>344</v>
      </c>
      <c r="IK11" t="s">
        <v>336</v>
      </c>
      <c r="IL11" s="88">
        <v>0</v>
      </c>
      <c r="IM11" s="88">
        <v>41269</v>
      </c>
      <c r="IN11" t="s">
        <v>291</v>
      </c>
      <c r="IO11" t="s">
        <v>291</v>
      </c>
      <c r="IP11" t="s">
        <v>291</v>
      </c>
      <c r="IQ11" t="s">
        <v>291</v>
      </c>
      <c r="IR11" t="s">
        <v>293</v>
      </c>
      <c r="IS11" t="s">
        <v>367</v>
      </c>
      <c r="IT11">
        <v>6</v>
      </c>
      <c r="IY11" t="s">
        <v>302</v>
      </c>
    </row>
    <row r="12" spans="1:259" x14ac:dyDescent="0.2">
      <c r="A12">
        <v>8</v>
      </c>
      <c r="B12" t="s">
        <v>368</v>
      </c>
      <c r="C12" t="s">
        <v>369</v>
      </c>
      <c r="D12">
        <v>725</v>
      </c>
      <c r="E12" t="s">
        <v>317</v>
      </c>
      <c r="F12">
        <v>308</v>
      </c>
      <c r="G12" t="s">
        <v>371</v>
      </c>
      <c r="H12" t="s">
        <v>370</v>
      </c>
      <c r="I12" t="s">
        <v>372</v>
      </c>
      <c r="J12">
        <v>8670</v>
      </c>
      <c r="K12" t="s">
        <v>373</v>
      </c>
      <c r="L12" t="s">
        <v>1066</v>
      </c>
      <c r="M12" t="s">
        <v>374</v>
      </c>
      <c r="N12" t="s">
        <v>290</v>
      </c>
      <c r="O12" t="s">
        <v>291</v>
      </c>
      <c r="V12">
        <v>0</v>
      </c>
      <c r="W12">
        <v>1</v>
      </c>
      <c r="X12">
        <v>0</v>
      </c>
      <c r="Y12">
        <v>0</v>
      </c>
      <c r="Z12">
        <v>2</v>
      </c>
      <c r="AA12">
        <v>2</v>
      </c>
      <c r="AB12">
        <v>0</v>
      </c>
      <c r="AC12">
        <v>0</v>
      </c>
      <c r="AD12">
        <v>1</v>
      </c>
      <c r="AE12">
        <v>4</v>
      </c>
      <c r="AF12">
        <v>0</v>
      </c>
      <c r="AG12">
        <v>0</v>
      </c>
      <c r="AH12">
        <v>5</v>
      </c>
      <c r="AI12">
        <v>3</v>
      </c>
      <c r="AJ12">
        <v>0</v>
      </c>
      <c r="AK12">
        <v>0</v>
      </c>
      <c r="AL12">
        <v>0.75</v>
      </c>
      <c r="AM12">
        <v>0.75</v>
      </c>
      <c r="AN12">
        <v>1</v>
      </c>
      <c r="AO12">
        <v>5</v>
      </c>
      <c r="AP12">
        <v>2</v>
      </c>
      <c r="AQ12">
        <v>0</v>
      </c>
      <c r="AR12">
        <v>2</v>
      </c>
      <c r="AS12">
        <v>3</v>
      </c>
      <c r="AT12" t="s">
        <v>1053</v>
      </c>
      <c r="AU12">
        <v>24</v>
      </c>
      <c r="AV12">
        <v>6</v>
      </c>
      <c r="AW12" t="s">
        <v>1053</v>
      </c>
      <c r="AX12">
        <v>18</v>
      </c>
      <c r="AY12" t="s">
        <v>1053</v>
      </c>
      <c r="AZ12">
        <v>4</v>
      </c>
      <c r="BA12">
        <v>6</v>
      </c>
      <c r="BB12" t="s">
        <v>1057</v>
      </c>
      <c r="BF12">
        <v>290</v>
      </c>
      <c r="BG12" t="s">
        <v>1054</v>
      </c>
      <c r="BH12">
        <v>1</v>
      </c>
      <c r="BI12">
        <v>1</v>
      </c>
      <c r="BJ12" t="s">
        <v>1053</v>
      </c>
      <c r="BK12">
        <v>1</v>
      </c>
      <c r="BL12">
        <v>1.5</v>
      </c>
      <c r="BM12" t="s">
        <v>1053</v>
      </c>
      <c r="BN12">
        <v>1.5</v>
      </c>
      <c r="BO12" t="s">
        <v>1054</v>
      </c>
      <c r="BP12">
        <v>1</v>
      </c>
      <c r="BQ12">
        <v>1</v>
      </c>
      <c r="BR12" t="s">
        <v>1053</v>
      </c>
      <c r="BS12">
        <v>2</v>
      </c>
      <c r="BT12">
        <v>2</v>
      </c>
      <c r="BU12" t="s">
        <v>1054</v>
      </c>
      <c r="BV12" t="s">
        <v>291</v>
      </c>
      <c r="BW12" t="s">
        <v>291</v>
      </c>
      <c r="BX12" t="s">
        <v>291</v>
      </c>
      <c r="BY12">
        <v>7</v>
      </c>
      <c r="BZ12">
        <v>5</v>
      </c>
      <c r="CA12">
        <v>0</v>
      </c>
      <c r="CB12">
        <v>16</v>
      </c>
      <c r="CC12">
        <v>0</v>
      </c>
      <c r="CD12" s="2" t="s">
        <v>1320</v>
      </c>
      <c r="CE12" s="3">
        <v>1</v>
      </c>
      <c r="CF12" s="2"/>
      <c r="CG12" s="2"/>
      <c r="CH12" s="2">
        <v>0.6875</v>
      </c>
      <c r="CI12" s="2">
        <v>0.375</v>
      </c>
      <c r="CJ12" s="2"/>
      <c r="CK12" s="2"/>
      <c r="CL12" t="s">
        <v>295</v>
      </c>
      <c r="CM12" s="2" t="s">
        <v>313</v>
      </c>
      <c r="CN12" s="3">
        <v>1</v>
      </c>
      <c r="CO12" s="2">
        <v>0.35416666666666669</v>
      </c>
      <c r="CP12" s="2">
        <v>0.71875</v>
      </c>
      <c r="CQ12" s="2"/>
      <c r="CR12" s="2"/>
      <c r="CS12" s="2"/>
      <c r="CT12" s="2"/>
      <c r="CV12">
        <v>510</v>
      </c>
      <c r="CW12">
        <v>608</v>
      </c>
      <c r="CX12">
        <v>1576</v>
      </c>
      <c r="CY12" t="s">
        <v>291</v>
      </c>
      <c r="CZ12" t="s">
        <v>291</v>
      </c>
      <c r="DA12" t="s">
        <v>291</v>
      </c>
      <c r="DB12" t="s">
        <v>291</v>
      </c>
      <c r="DC12" t="s">
        <v>293</v>
      </c>
      <c r="DD12" t="s">
        <v>291</v>
      </c>
      <c r="DE12">
        <v>437</v>
      </c>
      <c r="DF12">
        <v>373</v>
      </c>
      <c r="DG12">
        <v>2488</v>
      </c>
      <c r="DH12">
        <v>1816</v>
      </c>
      <c r="DI12">
        <v>9418</v>
      </c>
      <c r="DJ12">
        <v>19</v>
      </c>
      <c r="DK12">
        <v>458</v>
      </c>
      <c r="DL12">
        <v>597</v>
      </c>
      <c r="DM12">
        <v>5</v>
      </c>
      <c r="DN12">
        <v>195</v>
      </c>
      <c r="DO12">
        <v>591</v>
      </c>
      <c r="DP12">
        <v>5932.75</v>
      </c>
      <c r="DQ12">
        <v>0</v>
      </c>
      <c r="DR12">
        <v>0</v>
      </c>
      <c r="DS12">
        <v>0</v>
      </c>
      <c r="DT12">
        <v>0</v>
      </c>
      <c r="DU12">
        <v>11</v>
      </c>
      <c r="DV12">
        <v>11</v>
      </c>
      <c r="DW12">
        <v>494</v>
      </c>
      <c r="DX12">
        <v>1485</v>
      </c>
      <c r="DY12">
        <v>2</v>
      </c>
      <c r="DZ12">
        <v>51</v>
      </c>
      <c r="EA12">
        <v>8</v>
      </c>
      <c r="EB12">
        <v>23</v>
      </c>
      <c r="EC12">
        <v>21315</v>
      </c>
      <c r="ED12">
        <v>25</v>
      </c>
      <c r="EE12">
        <v>53</v>
      </c>
      <c r="EF12">
        <v>1</v>
      </c>
      <c r="EG12">
        <v>2</v>
      </c>
      <c r="EH12">
        <v>0</v>
      </c>
      <c r="EI12">
        <v>0</v>
      </c>
      <c r="EJ12">
        <v>825</v>
      </c>
      <c r="EK12">
        <v>22140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6</v>
      </c>
      <c r="ET12">
        <v>0</v>
      </c>
      <c r="EU12">
        <v>12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9430</v>
      </c>
      <c r="FE12">
        <v>60735</v>
      </c>
      <c r="FF12">
        <v>717</v>
      </c>
      <c r="FG12">
        <v>0.55832392245435725</v>
      </c>
      <c r="FH12">
        <v>1.9052324487107095</v>
      </c>
      <c r="FI12">
        <v>899</v>
      </c>
      <c r="FJ12">
        <v>291</v>
      </c>
      <c r="FK12">
        <v>243</v>
      </c>
      <c r="FL12">
        <v>1002</v>
      </c>
      <c r="FM12">
        <v>537290</v>
      </c>
      <c r="FN12">
        <v>0.66</v>
      </c>
      <c r="FO12">
        <v>294492</v>
      </c>
      <c r="FP12">
        <v>1.1200000000000001</v>
      </c>
      <c r="FQ12">
        <v>714903</v>
      </c>
      <c r="FR12">
        <v>0.42</v>
      </c>
      <c r="FS12">
        <v>1</v>
      </c>
      <c r="FT12">
        <v>2</v>
      </c>
      <c r="FU12">
        <v>1</v>
      </c>
      <c r="FV12" t="s">
        <v>291</v>
      </c>
      <c r="FW12" t="s">
        <v>293</v>
      </c>
      <c r="FX12" t="s">
        <v>293</v>
      </c>
      <c r="FY12" t="s">
        <v>291</v>
      </c>
      <c r="FZ12" t="s">
        <v>1058</v>
      </c>
      <c r="GA12">
        <v>39</v>
      </c>
      <c r="GB12">
        <v>822</v>
      </c>
      <c r="GC12">
        <v>38</v>
      </c>
      <c r="GD12">
        <v>579</v>
      </c>
      <c r="GE12">
        <v>1196</v>
      </c>
      <c r="GF12">
        <v>0</v>
      </c>
      <c r="GG12">
        <v>0</v>
      </c>
      <c r="GH12">
        <v>34</v>
      </c>
      <c r="GI12">
        <v>0</v>
      </c>
      <c r="GJ12">
        <v>0</v>
      </c>
      <c r="GK12">
        <v>22</v>
      </c>
      <c r="GL12">
        <v>53</v>
      </c>
      <c r="GM12" t="s">
        <v>293</v>
      </c>
      <c r="GN12" t="s">
        <v>293</v>
      </c>
      <c r="GO12" t="s">
        <v>293</v>
      </c>
      <c r="GP12" t="s">
        <v>293</v>
      </c>
      <c r="GQ12" t="s">
        <v>293</v>
      </c>
      <c r="GR12" t="s">
        <v>293</v>
      </c>
      <c r="GS12" t="s">
        <v>293</v>
      </c>
      <c r="GT12" t="s">
        <v>293</v>
      </c>
      <c r="GU12" t="s">
        <v>293</v>
      </c>
      <c r="GV12" t="s">
        <v>293</v>
      </c>
      <c r="GW12">
        <v>0</v>
      </c>
      <c r="GX12" t="s">
        <v>293</v>
      </c>
      <c r="GY12">
        <v>0</v>
      </c>
      <c r="GZ12" t="s">
        <v>333</v>
      </c>
      <c r="HA12">
        <v>12</v>
      </c>
      <c r="HB12" t="s">
        <v>333</v>
      </c>
      <c r="HC12">
        <v>3</v>
      </c>
      <c r="HD12">
        <v>3</v>
      </c>
      <c r="HE12">
        <v>5</v>
      </c>
      <c r="HF12">
        <v>0</v>
      </c>
      <c r="HG12" t="s">
        <v>375</v>
      </c>
      <c r="HH12" t="s">
        <v>333</v>
      </c>
      <c r="HI12">
        <v>2</v>
      </c>
      <c r="HJ12">
        <v>8724</v>
      </c>
      <c r="HK12">
        <v>8724</v>
      </c>
      <c r="HL12">
        <v>148</v>
      </c>
      <c r="HM12">
        <v>50</v>
      </c>
      <c r="HN12">
        <v>7926</v>
      </c>
      <c r="HO12">
        <v>7011</v>
      </c>
      <c r="HP12">
        <v>0</v>
      </c>
      <c r="HQ12">
        <v>2</v>
      </c>
      <c r="HR12">
        <v>2</v>
      </c>
      <c r="HS12">
        <v>676</v>
      </c>
      <c r="HT12">
        <v>0</v>
      </c>
      <c r="HU12">
        <v>0</v>
      </c>
      <c r="HV12">
        <v>0</v>
      </c>
      <c r="HW12">
        <v>23</v>
      </c>
      <c r="HX12">
        <v>106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 s="3">
        <v>0</v>
      </c>
      <c r="IF12" s="3">
        <v>0</v>
      </c>
      <c r="IG12">
        <v>0</v>
      </c>
      <c r="IH12">
        <v>0</v>
      </c>
      <c r="II12">
        <v>0</v>
      </c>
      <c r="IJ12" t="s">
        <v>299</v>
      </c>
      <c r="IK12" t="s">
        <v>376</v>
      </c>
      <c r="IL12" s="88">
        <v>32325</v>
      </c>
      <c r="IM12" s="88">
        <v>39814</v>
      </c>
      <c r="IN12" t="s">
        <v>291</v>
      </c>
      <c r="IO12" t="s">
        <v>291</v>
      </c>
      <c r="IP12" t="s">
        <v>291</v>
      </c>
      <c r="IQ12" t="s">
        <v>291</v>
      </c>
      <c r="IR12" t="s">
        <v>293</v>
      </c>
      <c r="IS12" t="s">
        <v>328</v>
      </c>
      <c r="IT12">
        <v>6</v>
      </c>
      <c r="IY12" t="s">
        <v>302</v>
      </c>
    </row>
    <row r="13" spans="1:259" x14ac:dyDescent="0.2">
      <c r="A13">
        <v>9</v>
      </c>
      <c r="B13" t="s">
        <v>1583</v>
      </c>
      <c r="C13" t="s">
        <v>1039</v>
      </c>
      <c r="D13">
        <v>835</v>
      </c>
      <c r="E13" t="s">
        <v>377</v>
      </c>
      <c r="F13">
        <v>176</v>
      </c>
      <c r="G13" t="s">
        <v>378</v>
      </c>
      <c r="H13" t="s">
        <v>1321</v>
      </c>
      <c r="I13" t="s">
        <v>379</v>
      </c>
      <c r="K13" t="s">
        <v>380</v>
      </c>
      <c r="L13" t="s">
        <v>381</v>
      </c>
      <c r="M13" t="s">
        <v>382</v>
      </c>
      <c r="N13" t="s">
        <v>324</v>
      </c>
      <c r="O13" t="s">
        <v>291</v>
      </c>
      <c r="V13">
        <v>0</v>
      </c>
      <c r="W13">
        <v>0</v>
      </c>
      <c r="X13">
        <v>1</v>
      </c>
      <c r="Y13">
        <v>1</v>
      </c>
      <c r="Z13">
        <v>2</v>
      </c>
      <c r="AA13">
        <v>1</v>
      </c>
      <c r="AB13">
        <v>0</v>
      </c>
      <c r="AC13">
        <v>0</v>
      </c>
      <c r="AD13">
        <v>1</v>
      </c>
      <c r="AE13">
        <v>4</v>
      </c>
      <c r="AF13">
        <v>2</v>
      </c>
      <c r="AG13">
        <v>0</v>
      </c>
      <c r="AH13">
        <v>7</v>
      </c>
      <c r="AI13">
        <v>3</v>
      </c>
      <c r="AJ13">
        <v>0</v>
      </c>
      <c r="AK13">
        <v>0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1.5</v>
      </c>
      <c r="AT13" t="s">
        <v>1053</v>
      </c>
      <c r="AX13">
        <v>8</v>
      </c>
      <c r="AY13" t="s">
        <v>1057</v>
      </c>
      <c r="BF13">
        <v>80</v>
      </c>
      <c r="BG13" t="s">
        <v>1054</v>
      </c>
      <c r="BH13">
        <v>1</v>
      </c>
      <c r="BI13">
        <v>2</v>
      </c>
      <c r="BJ13" t="s">
        <v>1057</v>
      </c>
      <c r="BK13">
        <v>1</v>
      </c>
      <c r="BL13">
        <v>4.5</v>
      </c>
      <c r="BM13" t="s">
        <v>1053</v>
      </c>
      <c r="BN13">
        <v>9</v>
      </c>
      <c r="BO13" t="s">
        <v>1054</v>
      </c>
      <c r="BP13">
        <v>1</v>
      </c>
      <c r="BQ13">
        <v>1</v>
      </c>
      <c r="BR13" t="s">
        <v>1053</v>
      </c>
      <c r="BV13" t="s">
        <v>293</v>
      </c>
      <c r="BW13" t="s">
        <v>291</v>
      </c>
      <c r="BX13" t="s">
        <v>293</v>
      </c>
      <c r="BY13">
        <v>0</v>
      </c>
      <c r="BZ13">
        <v>3</v>
      </c>
      <c r="CA13">
        <v>0</v>
      </c>
      <c r="CB13">
        <v>25</v>
      </c>
      <c r="CC13">
        <v>0</v>
      </c>
      <c r="CD13" s="2" t="s">
        <v>325</v>
      </c>
      <c r="CE13" s="3">
        <v>1</v>
      </c>
      <c r="CF13" s="2">
        <v>0.95833333333333337</v>
      </c>
      <c r="CG13" s="2">
        <v>0.22916666666666666</v>
      </c>
      <c r="CH13" s="2">
        <v>0.71875</v>
      </c>
      <c r="CI13" s="2">
        <v>0.95833333333333337</v>
      </c>
      <c r="CJ13" s="2">
        <v>0.22916666666666666</v>
      </c>
      <c r="CK13" s="2">
        <v>0.35416666666666669</v>
      </c>
      <c r="CL13" t="s">
        <v>295</v>
      </c>
      <c r="CM13" s="2" t="s">
        <v>383</v>
      </c>
      <c r="CN13" s="3">
        <v>1</v>
      </c>
      <c r="CO13" s="2">
        <v>0.35416666666666669</v>
      </c>
      <c r="CP13" s="2">
        <v>0.35416666666666669</v>
      </c>
      <c r="CQ13" s="2">
        <v>0.35416666666666669</v>
      </c>
      <c r="CR13" s="2">
        <v>0.95833333333333337</v>
      </c>
      <c r="CS13" s="2">
        <v>0.22916666666666666</v>
      </c>
      <c r="CT13" s="2">
        <v>0.35416666666666669</v>
      </c>
      <c r="CU13" t="s">
        <v>1055</v>
      </c>
      <c r="CV13">
        <v>1303</v>
      </c>
      <c r="CW13">
        <v>1227</v>
      </c>
      <c r="CX13">
        <v>3122</v>
      </c>
      <c r="CY13" t="s">
        <v>291</v>
      </c>
      <c r="CZ13" t="s">
        <v>291</v>
      </c>
      <c r="DA13" t="s">
        <v>291</v>
      </c>
      <c r="DB13" t="s">
        <v>291</v>
      </c>
      <c r="DC13" t="s">
        <v>293</v>
      </c>
      <c r="DD13" t="s">
        <v>291</v>
      </c>
      <c r="DE13">
        <v>67</v>
      </c>
      <c r="DF13">
        <v>22</v>
      </c>
      <c r="DG13">
        <v>5141</v>
      </c>
      <c r="DH13">
        <v>3088</v>
      </c>
      <c r="DI13">
        <v>16547</v>
      </c>
      <c r="DJ13">
        <v>18</v>
      </c>
      <c r="DK13">
        <v>3320</v>
      </c>
      <c r="DL13">
        <v>497</v>
      </c>
      <c r="DM13">
        <v>6</v>
      </c>
      <c r="DN13">
        <v>1337</v>
      </c>
      <c r="DO13">
        <v>145</v>
      </c>
      <c r="DP13">
        <v>11781.75</v>
      </c>
      <c r="DQ13">
        <v>0</v>
      </c>
      <c r="DR13">
        <v>0</v>
      </c>
      <c r="DS13">
        <v>0</v>
      </c>
      <c r="DT13">
        <v>0</v>
      </c>
      <c r="DU13">
        <v>10</v>
      </c>
      <c r="DV13">
        <v>20</v>
      </c>
      <c r="DW13">
        <v>1422</v>
      </c>
      <c r="DX13">
        <v>1069</v>
      </c>
      <c r="DY13">
        <v>0</v>
      </c>
      <c r="DZ13">
        <v>0</v>
      </c>
      <c r="EA13">
        <v>1</v>
      </c>
      <c r="EB13">
        <v>14</v>
      </c>
      <c r="EC13">
        <v>25360</v>
      </c>
      <c r="ED13">
        <v>0</v>
      </c>
      <c r="EE13">
        <v>26</v>
      </c>
      <c r="EF13">
        <v>0</v>
      </c>
      <c r="EG13">
        <v>1</v>
      </c>
      <c r="EH13">
        <v>0</v>
      </c>
      <c r="EI13">
        <v>1</v>
      </c>
      <c r="EJ13">
        <v>295</v>
      </c>
      <c r="EK13">
        <v>25655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16547</v>
      </c>
      <c r="FE13">
        <v>143628</v>
      </c>
      <c r="FF13">
        <v>1353</v>
      </c>
      <c r="FG13">
        <v>0.68738331388564766</v>
      </c>
      <c r="FH13">
        <v>2.7932322053675613</v>
      </c>
      <c r="FI13">
        <v>1293</v>
      </c>
      <c r="FJ13">
        <v>376</v>
      </c>
      <c r="FK13">
        <v>479</v>
      </c>
      <c r="FL13">
        <v>1366</v>
      </c>
      <c r="FM13">
        <v>100716</v>
      </c>
      <c r="FN13">
        <v>7.2999999999999995E-2</v>
      </c>
      <c r="FO13">
        <v>287330</v>
      </c>
      <c r="FP13">
        <v>0.29699999999999999</v>
      </c>
      <c r="FQ13">
        <v>153624</v>
      </c>
      <c r="FR13">
        <v>7.6999999999999999E-2</v>
      </c>
      <c r="FS13">
        <v>1</v>
      </c>
      <c r="FT13">
        <v>1</v>
      </c>
      <c r="FU13">
        <v>1</v>
      </c>
      <c r="FV13" t="s">
        <v>291</v>
      </c>
      <c r="FW13" t="s">
        <v>291</v>
      </c>
      <c r="FX13" t="s">
        <v>293</v>
      </c>
      <c r="FY13" t="s">
        <v>291</v>
      </c>
      <c r="FZ13" t="s">
        <v>1058</v>
      </c>
      <c r="GA13">
        <v>26</v>
      </c>
      <c r="GB13">
        <v>544</v>
      </c>
      <c r="GC13">
        <v>19</v>
      </c>
      <c r="GD13">
        <v>287</v>
      </c>
      <c r="GE13">
        <v>593</v>
      </c>
      <c r="GF13">
        <v>0</v>
      </c>
      <c r="GG13">
        <v>0</v>
      </c>
      <c r="GH13">
        <v>69</v>
      </c>
      <c r="GI13">
        <v>39</v>
      </c>
      <c r="GJ13" t="s">
        <v>293</v>
      </c>
      <c r="GK13" t="s">
        <v>293</v>
      </c>
      <c r="GL13" t="s">
        <v>293</v>
      </c>
      <c r="GM13" t="s">
        <v>293</v>
      </c>
      <c r="GN13" t="s">
        <v>293</v>
      </c>
      <c r="GO13" t="s">
        <v>293</v>
      </c>
      <c r="GP13">
        <v>50</v>
      </c>
      <c r="GQ13" t="s">
        <v>293</v>
      </c>
      <c r="GR13">
        <v>64</v>
      </c>
      <c r="GS13" t="s">
        <v>293</v>
      </c>
      <c r="GT13" t="s">
        <v>293</v>
      </c>
      <c r="GU13" t="s">
        <v>293</v>
      </c>
      <c r="GV13">
        <v>6</v>
      </c>
      <c r="GW13">
        <v>0</v>
      </c>
      <c r="GX13">
        <v>6</v>
      </c>
      <c r="GY13">
        <v>13</v>
      </c>
      <c r="GZ13" t="s">
        <v>333</v>
      </c>
      <c r="HA13">
        <v>58</v>
      </c>
      <c r="HB13" t="s">
        <v>333</v>
      </c>
      <c r="HC13">
        <v>8</v>
      </c>
      <c r="HD13">
        <v>4</v>
      </c>
      <c r="HE13">
        <v>5</v>
      </c>
      <c r="HF13">
        <v>6</v>
      </c>
      <c r="HG13" t="s">
        <v>293</v>
      </c>
      <c r="HH13" t="s">
        <v>293</v>
      </c>
      <c r="HI13">
        <v>0</v>
      </c>
      <c r="HJ13">
        <v>15718</v>
      </c>
      <c r="HK13">
        <v>15718</v>
      </c>
      <c r="HL13">
        <v>174</v>
      </c>
      <c r="HM13">
        <v>174</v>
      </c>
      <c r="HN13">
        <v>15464</v>
      </c>
      <c r="HO13">
        <v>7399</v>
      </c>
      <c r="HP13">
        <v>3</v>
      </c>
      <c r="HQ13">
        <v>6</v>
      </c>
      <c r="HR13">
        <v>7</v>
      </c>
      <c r="HS13">
        <v>115</v>
      </c>
      <c r="HT13" t="s">
        <v>293</v>
      </c>
      <c r="HU13" t="s">
        <v>293</v>
      </c>
      <c r="HV13" t="s">
        <v>293</v>
      </c>
      <c r="HW13" t="s">
        <v>293</v>
      </c>
      <c r="HX13">
        <v>64</v>
      </c>
      <c r="HY13" t="s">
        <v>293</v>
      </c>
      <c r="HZ13" t="s">
        <v>293</v>
      </c>
      <c r="IA13" t="s">
        <v>293</v>
      </c>
      <c r="IB13" t="s">
        <v>293</v>
      </c>
      <c r="IC13" t="s">
        <v>293</v>
      </c>
      <c r="ID13" t="s">
        <v>293</v>
      </c>
      <c r="IE13" s="3" t="s">
        <v>293</v>
      </c>
      <c r="IF13" s="3" t="s">
        <v>293</v>
      </c>
      <c r="IG13" t="s">
        <v>293</v>
      </c>
      <c r="IH13" t="s">
        <v>293</v>
      </c>
      <c r="II13" t="s">
        <v>293</v>
      </c>
      <c r="IJ13" t="s">
        <v>384</v>
      </c>
      <c r="IK13" t="s">
        <v>385</v>
      </c>
      <c r="IL13" s="88" t="s">
        <v>1322</v>
      </c>
      <c r="IM13" s="88">
        <v>40909</v>
      </c>
      <c r="IN13" t="s">
        <v>291</v>
      </c>
      <c r="IO13" t="s">
        <v>291</v>
      </c>
      <c r="IP13" t="s">
        <v>291</v>
      </c>
      <c r="IQ13" t="s">
        <v>293</v>
      </c>
      <c r="IR13" t="s">
        <v>291</v>
      </c>
      <c r="IS13" t="s">
        <v>793</v>
      </c>
      <c r="IY13" t="s">
        <v>302</v>
      </c>
    </row>
    <row r="14" spans="1:259" x14ac:dyDescent="0.2">
      <c r="A14">
        <v>10</v>
      </c>
      <c r="B14" t="s">
        <v>386</v>
      </c>
      <c r="C14" t="s">
        <v>387</v>
      </c>
      <c r="D14">
        <v>1150</v>
      </c>
      <c r="E14" t="s">
        <v>317</v>
      </c>
      <c r="F14">
        <v>600</v>
      </c>
      <c r="G14" t="s">
        <v>389</v>
      </c>
      <c r="H14" t="s">
        <v>388</v>
      </c>
      <c r="I14" t="s">
        <v>390</v>
      </c>
      <c r="J14">
        <v>35165</v>
      </c>
      <c r="K14" t="s">
        <v>1323</v>
      </c>
      <c r="L14" t="s">
        <v>1324</v>
      </c>
      <c r="M14" t="s">
        <v>1067</v>
      </c>
      <c r="N14" t="s">
        <v>322</v>
      </c>
      <c r="O14" t="s">
        <v>291</v>
      </c>
      <c r="P14" t="s">
        <v>1068</v>
      </c>
      <c r="Q14" t="s">
        <v>324</v>
      </c>
      <c r="R14" t="s">
        <v>291</v>
      </c>
      <c r="V14">
        <v>1</v>
      </c>
      <c r="W14">
        <v>0</v>
      </c>
      <c r="X14">
        <v>1</v>
      </c>
      <c r="Y14">
        <v>2</v>
      </c>
      <c r="Z14">
        <v>2</v>
      </c>
      <c r="AA14">
        <v>2</v>
      </c>
      <c r="AB14">
        <v>0</v>
      </c>
      <c r="AC14">
        <v>1</v>
      </c>
      <c r="AD14">
        <v>2</v>
      </c>
      <c r="AE14">
        <v>7</v>
      </c>
      <c r="AF14">
        <v>0</v>
      </c>
      <c r="AG14">
        <v>0</v>
      </c>
      <c r="AH14">
        <v>10</v>
      </c>
      <c r="AI14">
        <v>4</v>
      </c>
      <c r="AJ14">
        <v>0</v>
      </c>
      <c r="AK14">
        <v>0</v>
      </c>
      <c r="AL14">
        <v>2</v>
      </c>
      <c r="AM14">
        <v>2</v>
      </c>
      <c r="AN14">
        <v>2</v>
      </c>
      <c r="AO14">
        <v>0</v>
      </c>
      <c r="AP14">
        <v>0</v>
      </c>
      <c r="AQ14">
        <v>1</v>
      </c>
      <c r="AR14">
        <v>1</v>
      </c>
      <c r="AS14">
        <v>1.5</v>
      </c>
      <c r="AT14" t="s">
        <v>1053</v>
      </c>
      <c r="AU14">
        <v>18</v>
      </c>
      <c r="AV14">
        <v>72</v>
      </c>
      <c r="AW14" t="s">
        <v>1053</v>
      </c>
      <c r="AX14">
        <v>360</v>
      </c>
      <c r="AY14" t="s">
        <v>1057</v>
      </c>
      <c r="BH14">
        <v>1</v>
      </c>
      <c r="BI14">
        <v>1.5</v>
      </c>
      <c r="BJ14" t="s">
        <v>1053</v>
      </c>
      <c r="BV14" t="s">
        <v>291</v>
      </c>
      <c r="BW14" t="s">
        <v>291</v>
      </c>
      <c r="BX14" t="s">
        <v>291</v>
      </c>
      <c r="BY14">
        <v>10</v>
      </c>
      <c r="BZ14">
        <v>9</v>
      </c>
      <c r="CA14">
        <v>0</v>
      </c>
      <c r="CB14">
        <v>52</v>
      </c>
      <c r="CC14">
        <v>0</v>
      </c>
      <c r="CD14" s="2" t="s">
        <v>325</v>
      </c>
      <c r="CE14" s="3">
        <v>3</v>
      </c>
      <c r="CF14" s="2">
        <v>0.71875</v>
      </c>
      <c r="CG14" s="2">
        <v>0.35416666666666669</v>
      </c>
      <c r="CH14" s="2">
        <v>0.71875</v>
      </c>
      <c r="CI14" s="2">
        <v>0.35416666666666669</v>
      </c>
      <c r="CJ14" s="2"/>
      <c r="CK14" s="2"/>
      <c r="CL14" t="s">
        <v>383</v>
      </c>
      <c r="CM14" s="2" t="s">
        <v>296</v>
      </c>
      <c r="CN14" s="3">
        <v>3</v>
      </c>
      <c r="CO14" s="2"/>
      <c r="CP14" s="2"/>
      <c r="CQ14" s="2">
        <v>0.35416666666666669</v>
      </c>
      <c r="CR14" s="2">
        <v>0.71875</v>
      </c>
      <c r="CS14" s="2"/>
      <c r="CT14" s="2"/>
      <c r="CV14">
        <v>1992</v>
      </c>
      <c r="CW14">
        <v>0</v>
      </c>
      <c r="CX14">
        <v>3540</v>
      </c>
      <c r="CY14" t="s">
        <v>291</v>
      </c>
      <c r="CZ14" t="s">
        <v>291</v>
      </c>
      <c r="DA14" t="s">
        <v>291</v>
      </c>
      <c r="DB14" t="s">
        <v>291</v>
      </c>
      <c r="DC14" t="s">
        <v>293</v>
      </c>
      <c r="DD14" t="s">
        <v>291</v>
      </c>
      <c r="DE14">
        <v>0</v>
      </c>
      <c r="DF14">
        <v>1228</v>
      </c>
      <c r="DG14">
        <v>0</v>
      </c>
      <c r="DH14">
        <v>7754</v>
      </c>
      <c r="DI14">
        <v>16736</v>
      </c>
      <c r="DJ14">
        <v>596</v>
      </c>
      <c r="DK14">
        <v>2637</v>
      </c>
      <c r="DL14">
        <v>362</v>
      </c>
      <c r="DM14">
        <v>92</v>
      </c>
      <c r="DN14">
        <v>1055</v>
      </c>
      <c r="DO14">
        <v>7</v>
      </c>
      <c r="DP14">
        <v>9457.5</v>
      </c>
      <c r="DQ14">
        <v>0</v>
      </c>
      <c r="DR14">
        <v>1</v>
      </c>
      <c r="DS14">
        <v>0</v>
      </c>
      <c r="DT14">
        <v>0</v>
      </c>
      <c r="DU14">
        <v>0</v>
      </c>
      <c r="DV14">
        <v>202</v>
      </c>
      <c r="DW14">
        <v>0</v>
      </c>
      <c r="DX14">
        <v>4043</v>
      </c>
      <c r="DY14">
        <v>0</v>
      </c>
      <c r="DZ14">
        <v>94</v>
      </c>
      <c r="EA14">
        <v>0</v>
      </c>
      <c r="EB14">
        <v>424</v>
      </c>
      <c r="EC14">
        <v>51331</v>
      </c>
      <c r="ED14">
        <v>0</v>
      </c>
      <c r="EE14">
        <v>243</v>
      </c>
      <c r="EF14">
        <v>0</v>
      </c>
      <c r="EG14">
        <v>37</v>
      </c>
      <c r="EH14">
        <v>0</v>
      </c>
      <c r="EI14">
        <v>17</v>
      </c>
      <c r="EJ14">
        <v>3325</v>
      </c>
      <c r="EK14">
        <v>54656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47</v>
      </c>
      <c r="EU14">
        <v>94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16830</v>
      </c>
      <c r="FG14">
        <v>0.49342620128345593</v>
      </c>
      <c r="FM14">
        <v>3492244</v>
      </c>
      <c r="FN14">
        <v>2.4500000000000002</v>
      </c>
      <c r="FO14">
        <v>2603368</v>
      </c>
      <c r="FP14">
        <v>3.24</v>
      </c>
      <c r="FQ14">
        <v>7008653</v>
      </c>
      <c r="FR14">
        <v>1.61</v>
      </c>
      <c r="FS14">
        <v>1</v>
      </c>
      <c r="FT14">
        <v>1</v>
      </c>
      <c r="FU14">
        <v>1</v>
      </c>
      <c r="FV14" t="s">
        <v>291</v>
      </c>
      <c r="FW14" t="s">
        <v>291</v>
      </c>
      <c r="FX14" t="s">
        <v>391</v>
      </c>
      <c r="FY14" t="s">
        <v>291</v>
      </c>
      <c r="FZ14" t="s">
        <v>1069</v>
      </c>
      <c r="GA14">
        <v>40</v>
      </c>
      <c r="GB14">
        <v>1401</v>
      </c>
      <c r="GC14">
        <v>29</v>
      </c>
      <c r="GD14">
        <v>1154</v>
      </c>
      <c r="GE14">
        <v>2337</v>
      </c>
      <c r="GF14" t="s">
        <v>343</v>
      </c>
      <c r="GG14">
        <v>280</v>
      </c>
      <c r="GH14">
        <v>68</v>
      </c>
      <c r="GI14">
        <v>0</v>
      </c>
      <c r="GJ14">
        <v>280</v>
      </c>
      <c r="GK14" t="s">
        <v>293</v>
      </c>
      <c r="GL14" t="s">
        <v>293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35</v>
      </c>
      <c r="GS14">
        <v>7</v>
      </c>
      <c r="GT14">
        <v>0</v>
      </c>
      <c r="GU14">
        <v>0</v>
      </c>
      <c r="GV14" t="s">
        <v>293</v>
      </c>
      <c r="GW14">
        <v>0</v>
      </c>
      <c r="GX14" t="s">
        <v>392</v>
      </c>
      <c r="GY14">
        <v>15</v>
      </c>
      <c r="GZ14" t="s">
        <v>393</v>
      </c>
      <c r="HA14">
        <v>39</v>
      </c>
      <c r="HB14" t="s">
        <v>393</v>
      </c>
      <c r="HC14">
        <v>2</v>
      </c>
      <c r="HD14">
        <v>1</v>
      </c>
      <c r="HE14" t="s">
        <v>297</v>
      </c>
      <c r="HF14">
        <v>7</v>
      </c>
      <c r="HG14" t="s">
        <v>293</v>
      </c>
      <c r="HH14" t="s">
        <v>293</v>
      </c>
      <c r="HI14">
        <v>0</v>
      </c>
      <c r="HJ14">
        <v>23549</v>
      </c>
      <c r="HK14">
        <v>23549</v>
      </c>
      <c r="HL14">
        <v>405</v>
      </c>
      <c r="HM14">
        <v>178</v>
      </c>
      <c r="HN14">
        <v>11345</v>
      </c>
      <c r="HO14">
        <v>10571</v>
      </c>
      <c r="HP14">
        <v>2</v>
      </c>
      <c r="HQ14">
        <v>5</v>
      </c>
      <c r="HR14">
        <v>6</v>
      </c>
      <c r="HS14">
        <v>58</v>
      </c>
      <c r="HT14">
        <v>454</v>
      </c>
      <c r="HU14">
        <v>199</v>
      </c>
      <c r="HV14">
        <v>193</v>
      </c>
      <c r="HW14" t="s">
        <v>293</v>
      </c>
      <c r="HX14" t="s">
        <v>293</v>
      </c>
      <c r="HY14" t="s">
        <v>293</v>
      </c>
      <c r="HZ14" t="s">
        <v>293</v>
      </c>
      <c r="IA14" t="s">
        <v>293</v>
      </c>
      <c r="IB14" t="s">
        <v>293</v>
      </c>
      <c r="IC14" t="s">
        <v>293</v>
      </c>
      <c r="ID14">
        <v>0</v>
      </c>
      <c r="IE14" s="3">
        <v>28</v>
      </c>
      <c r="IF14" s="3" t="s">
        <v>293</v>
      </c>
      <c r="IG14" t="s">
        <v>293</v>
      </c>
      <c r="IH14" t="s">
        <v>293</v>
      </c>
      <c r="II14" t="s">
        <v>293</v>
      </c>
      <c r="IJ14" t="s">
        <v>335</v>
      </c>
      <c r="IK14" t="s">
        <v>336</v>
      </c>
      <c r="IL14" s="88">
        <v>35156</v>
      </c>
      <c r="IM14" s="88">
        <v>39508</v>
      </c>
      <c r="IN14" t="s">
        <v>291</v>
      </c>
      <c r="IO14" t="s">
        <v>291</v>
      </c>
      <c r="IP14" t="s">
        <v>291</v>
      </c>
      <c r="IQ14" t="s">
        <v>291</v>
      </c>
      <c r="IR14" t="s">
        <v>291</v>
      </c>
      <c r="IS14" t="s">
        <v>328</v>
      </c>
      <c r="IT14">
        <v>6</v>
      </c>
      <c r="IY14" t="s">
        <v>302</v>
      </c>
    </row>
    <row r="15" spans="1:259" x14ac:dyDescent="0.2">
      <c r="A15">
        <v>11</v>
      </c>
      <c r="B15" t="s">
        <v>386</v>
      </c>
      <c r="C15" t="s">
        <v>394</v>
      </c>
      <c r="D15">
        <v>135</v>
      </c>
      <c r="E15" t="s">
        <v>395</v>
      </c>
      <c r="F15">
        <v>47</v>
      </c>
      <c r="G15" t="s">
        <v>397</v>
      </c>
      <c r="H15" t="s">
        <v>396</v>
      </c>
      <c r="I15" t="s">
        <v>398</v>
      </c>
      <c r="K15" t="s">
        <v>1325</v>
      </c>
      <c r="L15" t="s">
        <v>1326</v>
      </c>
      <c r="M15" t="s">
        <v>1327</v>
      </c>
      <c r="N15" t="s">
        <v>322</v>
      </c>
      <c r="O15" t="s">
        <v>293</v>
      </c>
      <c r="P15" t="s">
        <v>1328</v>
      </c>
      <c r="Q15" t="s">
        <v>290</v>
      </c>
      <c r="R15" t="s">
        <v>291</v>
      </c>
      <c r="V15">
        <v>1</v>
      </c>
      <c r="W15">
        <v>1</v>
      </c>
      <c r="X15">
        <v>0</v>
      </c>
      <c r="Y15">
        <v>0</v>
      </c>
      <c r="Z15">
        <v>0</v>
      </c>
      <c r="AA15">
        <v>1</v>
      </c>
      <c r="AB15">
        <v>0</v>
      </c>
      <c r="AC15">
        <v>0</v>
      </c>
      <c r="AD15">
        <v>0</v>
      </c>
      <c r="AE15">
        <v>2</v>
      </c>
      <c r="AF15">
        <v>4</v>
      </c>
      <c r="AG15">
        <v>1</v>
      </c>
      <c r="AH15">
        <v>7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</v>
      </c>
      <c r="AO15">
        <v>1</v>
      </c>
      <c r="AP15">
        <v>0</v>
      </c>
      <c r="AQ15">
        <v>0</v>
      </c>
      <c r="BS15">
        <v>1</v>
      </c>
      <c r="BT15">
        <v>1</v>
      </c>
      <c r="BU15" t="s">
        <v>1053</v>
      </c>
      <c r="BV15" t="s">
        <v>293</v>
      </c>
      <c r="BW15" t="s">
        <v>293</v>
      </c>
      <c r="BX15" t="s">
        <v>293</v>
      </c>
      <c r="BZ15">
        <v>2</v>
      </c>
      <c r="CA15">
        <v>0</v>
      </c>
      <c r="CB15">
        <v>0</v>
      </c>
      <c r="CC15">
        <v>0</v>
      </c>
      <c r="CD15" s="2"/>
      <c r="CE15" s="3"/>
      <c r="CF15" s="2"/>
      <c r="CG15" s="2"/>
      <c r="CH15" s="2"/>
      <c r="CI15" s="2"/>
      <c r="CJ15" s="2"/>
      <c r="CK15" s="2"/>
      <c r="CM15" s="2" t="s">
        <v>296</v>
      </c>
      <c r="CN15" s="3">
        <v>2</v>
      </c>
      <c r="CO15" s="2">
        <v>0.35416666666666669</v>
      </c>
      <c r="CP15" s="2">
        <v>0.70833333333333337</v>
      </c>
      <c r="CQ15" s="2"/>
      <c r="CR15" s="2"/>
      <c r="CS15" s="2"/>
      <c r="CT15" s="2"/>
      <c r="CV15">
        <v>31</v>
      </c>
      <c r="CW15">
        <v>0</v>
      </c>
      <c r="CX15">
        <v>45</v>
      </c>
      <c r="CY15" t="s">
        <v>291</v>
      </c>
      <c r="CZ15" t="s">
        <v>291</v>
      </c>
      <c r="DA15" t="s">
        <v>291</v>
      </c>
      <c r="DB15" t="s">
        <v>291</v>
      </c>
      <c r="DC15" t="s">
        <v>293</v>
      </c>
      <c r="DD15" t="s">
        <v>293</v>
      </c>
      <c r="DE15">
        <v>1</v>
      </c>
      <c r="DF15">
        <v>0</v>
      </c>
      <c r="DG15">
        <v>828</v>
      </c>
      <c r="DH15">
        <v>4</v>
      </c>
      <c r="DI15">
        <v>1665</v>
      </c>
      <c r="DJ15">
        <v>1</v>
      </c>
      <c r="DK15">
        <v>13</v>
      </c>
      <c r="DL15">
        <v>0</v>
      </c>
      <c r="DM15">
        <v>1</v>
      </c>
      <c r="DN15">
        <v>34</v>
      </c>
      <c r="DO15">
        <v>0</v>
      </c>
      <c r="DP15">
        <v>96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793</v>
      </c>
      <c r="DX15">
        <v>21</v>
      </c>
      <c r="DY15">
        <v>51</v>
      </c>
      <c r="DZ15">
        <v>5</v>
      </c>
      <c r="EA15">
        <v>23</v>
      </c>
      <c r="EB15">
        <v>2</v>
      </c>
      <c r="EC15">
        <v>9480</v>
      </c>
      <c r="ED15">
        <v>22</v>
      </c>
      <c r="EE15">
        <v>2</v>
      </c>
      <c r="EF15">
        <v>0</v>
      </c>
      <c r="EG15">
        <v>0</v>
      </c>
      <c r="EH15">
        <v>0</v>
      </c>
      <c r="EI15">
        <v>0</v>
      </c>
      <c r="EJ15">
        <v>240</v>
      </c>
      <c r="EK15">
        <v>9720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41</v>
      </c>
      <c r="ET15">
        <v>0</v>
      </c>
      <c r="EU15">
        <v>82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1747</v>
      </c>
      <c r="FE15">
        <v>1480</v>
      </c>
      <c r="FF15">
        <v>19</v>
      </c>
      <c r="FG15">
        <v>5.4206662902315079E-2</v>
      </c>
      <c r="FH15">
        <v>0.27856201769245248</v>
      </c>
      <c r="FI15">
        <v>886</v>
      </c>
      <c r="FJ15">
        <v>999</v>
      </c>
      <c r="FK15">
        <v>8</v>
      </c>
      <c r="FL15">
        <v>107</v>
      </c>
      <c r="FM15">
        <v>375774</v>
      </c>
      <c r="FN15">
        <v>2.6</v>
      </c>
      <c r="FO15">
        <v>417936</v>
      </c>
      <c r="FP15">
        <v>14.2</v>
      </c>
      <c r="FQ15">
        <v>476235</v>
      </c>
      <c r="FR15">
        <v>0.6</v>
      </c>
      <c r="FS15" t="s">
        <v>1146</v>
      </c>
      <c r="FT15">
        <v>1</v>
      </c>
      <c r="FU15">
        <v>1</v>
      </c>
      <c r="FV15" t="s">
        <v>291</v>
      </c>
      <c r="FW15" t="s">
        <v>293</v>
      </c>
      <c r="FX15">
        <v>0</v>
      </c>
      <c r="FY15" t="s">
        <v>291</v>
      </c>
      <c r="FZ15" t="s">
        <v>1058</v>
      </c>
      <c r="GA15">
        <v>4</v>
      </c>
      <c r="GB15">
        <v>12</v>
      </c>
      <c r="GC15">
        <v>4</v>
      </c>
      <c r="GD15">
        <v>10</v>
      </c>
      <c r="GE15">
        <v>24</v>
      </c>
      <c r="GF15" t="s">
        <v>343</v>
      </c>
      <c r="GG15">
        <v>1</v>
      </c>
      <c r="GH15" t="s">
        <v>293</v>
      </c>
      <c r="GI15" t="s">
        <v>293</v>
      </c>
      <c r="GJ15">
        <v>1</v>
      </c>
      <c r="GK15">
        <v>0</v>
      </c>
      <c r="GL15">
        <v>38</v>
      </c>
      <c r="GM15" t="s">
        <v>293</v>
      </c>
      <c r="GN15" t="s">
        <v>293</v>
      </c>
      <c r="GO15" t="s">
        <v>293</v>
      </c>
      <c r="GP15" t="s">
        <v>293</v>
      </c>
      <c r="GQ15" t="s">
        <v>293</v>
      </c>
      <c r="GR15">
        <v>3</v>
      </c>
      <c r="GS15" t="s">
        <v>293</v>
      </c>
      <c r="GT15" t="s">
        <v>293</v>
      </c>
      <c r="GU15" t="s">
        <v>293</v>
      </c>
      <c r="GV15" t="s">
        <v>333</v>
      </c>
      <c r="GW15">
        <v>0</v>
      </c>
      <c r="GX15" t="s">
        <v>366</v>
      </c>
      <c r="GY15">
        <v>1</v>
      </c>
      <c r="GZ15" t="s">
        <v>333</v>
      </c>
      <c r="HA15">
        <v>1</v>
      </c>
      <c r="HB15" t="s">
        <v>333</v>
      </c>
      <c r="HC15">
        <v>0</v>
      </c>
      <c r="HD15">
        <v>0</v>
      </c>
      <c r="HE15" t="s">
        <v>1329</v>
      </c>
      <c r="HF15">
        <v>7</v>
      </c>
      <c r="HG15" t="s">
        <v>1330</v>
      </c>
      <c r="HH15" t="s">
        <v>333</v>
      </c>
      <c r="HI15">
        <v>3</v>
      </c>
      <c r="HJ15">
        <v>466</v>
      </c>
      <c r="HK15">
        <v>466</v>
      </c>
      <c r="HL15">
        <v>19</v>
      </c>
      <c r="HM15">
        <v>4</v>
      </c>
      <c r="HN15">
        <v>414</v>
      </c>
      <c r="HO15">
        <v>1899</v>
      </c>
      <c r="HP15" t="s">
        <v>293</v>
      </c>
      <c r="HQ15" t="s">
        <v>293</v>
      </c>
      <c r="HR15" t="s">
        <v>293</v>
      </c>
      <c r="HS15" t="s">
        <v>293</v>
      </c>
      <c r="HT15" t="s">
        <v>293</v>
      </c>
      <c r="HU15" t="s">
        <v>293</v>
      </c>
      <c r="HV15" t="s">
        <v>293</v>
      </c>
      <c r="HW15">
        <v>9</v>
      </c>
      <c r="HX15">
        <v>9</v>
      </c>
      <c r="HY15" t="s">
        <v>293</v>
      </c>
      <c r="HZ15" t="s">
        <v>293</v>
      </c>
      <c r="IA15">
        <v>9</v>
      </c>
      <c r="IB15" t="s">
        <v>293</v>
      </c>
      <c r="IC15" t="s">
        <v>293</v>
      </c>
      <c r="ID15" t="s">
        <v>293</v>
      </c>
      <c r="IE15" s="3" t="s">
        <v>293</v>
      </c>
      <c r="IF15" s="3" t="s">
        <v>293</v>
      </c>
      <c r="IG15" t="s">
        <v>293</v>
      </c>
      <c r="IH15" t="s">
        <v>293</v>
      </c>
      <c r="II15" t="s">
        <v>293</v>
      </c>
      <c r="IJ15" t="s">
        <v>344</v>
      </c>
      <c r="IK15" t="s">
        <v>336</v>
      </c>
      <c r="IL15" s="88">
        <v>37773</v>
      </c>
      <c r="IM15" s="88">
        <v>40940</v>
      </c>
      <c r="IN15" t="s">
        <v>291</v>
      </c>
      <c r="IO15" t="s">
        <v>291</v>
      </c>
      <c r="IP15" t="s">
        <v>291</v>
      </c>
      <c r="IQ15" t="s">
        <v>291</v>
      </c>
      <c r="IR15" t="s">
        <v>293</v>
      </c>
      <c r="IS15" t="s">
        <v>1331</v>
      </c>
      <c r="IT15">
        <v>6</v>
      </c>
      <c r="IU15" t="s">
        <v>1332</v>
      </c>
      <c r="IV15">
        <v>2</v>
      </c>
      <c r="IY15" t="s">
        <v>302</v>
      </c>
    </row>
    <row r="16" spans="1:259" x14ac:dyDescent="0.2">
      <c r="A16">
        <v>12</v>
      </c>
      <c r="B16" t="s">
        <v>399</v>
      </c>
      <c r="C16" t="s">
        <v>400</v>
      </c>
      <c r="D16">
        <v>763</v>
      </c>
      <c r="E16" t="s">
        <v>317</v>
      </c>
      <c r="F16">
        <v>200</v>
      </c>
      <c r="G16" t="s">
        <v>402</v>
      </c>
      <c r="H16" t="s">
        <v>401</v>
      </c>
      <c r="I16" t="s">
        <v>403</v>
      </c>
      <c r="J16" t="s">
        <v>286</v>
      </c>
      <c r="K16" t="s">
        <v>1070</v>
      </c>
      <c r="L16" t="s">
        <v>404</v>
      </c>
      <c r="M16" t="s">
        <v>1071</v>
      </c>
      <c r="N16" t="s">
        <v>324</v>
      </c>
      <c r="O16" t="s">
        <v>291</v>
      </c>
      <c r="P16" t="s">
        <v>1333</v>
      </c>
      <c r="Q16" t="s">
        <v>1105</v>
      </c>
      <c r="R16" t="s">
        <v>291</v>
      </c>
      <c r="V16">
        <v>0</v>
      </c>
      <c r="W16">
        <v>0</v>
      </c>
      <c r="X16">
        <v>1</v>
      </c>
      <c r="Y16">
        <v>0</v>
      </c>
      <c r="Z16">
        <v>1</v>
      </c>
      <c r="AA16">
        <v>1</v>
      </c>
      <c r="AB16">
        <v>1</v>
      </c>
      <c r="AC16">
        <v>0</v>
      </c>
      <c r="AD16">
        <v>0</v>
      </c>
      <c r="AE16">
        <v>7</v>
      </c>
      <c r="AF16">
        <v>0</v>
      </c>
      <c r="AG16">
        <v>0</v>
      </c>
      <c r="AH16">
        <v>8</v>
      </c>
      <c r="AI16">
        <v>2</v>
      </c>
      <c r="AJ16">
        <v>0</v>
      </c>
      <c r="AK16">
        <v>0</v>
      </c>
      <c r="AL16">
        <v>0.1</v>
      </c>
      <c r="AM16">
        <v>0.1</v>
      </c>
      <c r="AN16">
        <v>0</v>
      </c>
      <c r="AO16">
        <v>4</v>
      </c>
      <c r="AP16">
        <v>0</v>
      </c>
      <c r="AQ16">
        <v>0</v>
      </c>
      <c r="AR16">
        <v>1</v>
      </c>
      <c r="AS16">
        <v>2</v>
      </c>
      <c r="AT16" t="s">
        <v>1053</v>
      </c>
      <c r="AU16">
        <v>12</v>
      </c>
      <c r="AV16">
        <v>18</v>
      </c>
      <c r="AW16" t="s">
        <v>1053</v>
      </c>
      <c r="AX16">
        <v>18</v>
      </c>
      <c r="AY16" t="s">
        <v>1053</v>
      </c>
      <c r="AZ16">
        <v>8</v>
      </c>
      <c r="BA16">
        <v>12</v>
      </c>
      <c r="BB16" t="s">
        <v>1053</v>
      </c>
      <c r="BC16">
        <v>50</v>
      </c>
      <c r="BD16">
        <v>50</v>
      </c>
      <c r="BE16" t="s">
        <v>1057</v>
      </c>
      <c r="BF16">
        <v>350</v>
      </c>
      <c r="BG16" t="s">
        <v>1054</v>
      </c>
      <c r="BH16">
        <v>2</v>
      </c>
      <c r="BI16">
        <v>2</v>
      </c>
      <c r="BJ16" t="s">
        <v>1053</v>
      </c>
      <c r="BV16" t="s">
        <v>291</v>
      </c>
      <c r="BW16" t="s">
        <v>291</v>
      </c>
      <c r="BX16" t="s">
        <v>291</v>
      </c>
      <c r="BY16">
        <v>6</v>
      </c>
      <c r="BZ16">
        <v>3</v>
      </c>
      <c r="CA16">
        <v>5</v>
      </c>
      <c r="CB16">
        <v>26</v>
      </c>
      <c r="CC16">
        <v>11</v>
      </c>
      <c r="CD16" s="2" t="s">
        <v>294</v>
      </c>
      <c r="CE16" s="3">
        <v>2</v>
      </c>
      <c r="CF16" s="2"/>
      <c r="CG16" s="2"/>
      <c r="CH16" s="2">
        <v>0.71875</v>
      </c>
      <c r="CI16" s="2">
        <v>0.40625</v>
      </c>
      <c r="CJ16" s="2"/>
      <c r="CK16" s="2"/>
      <c r="CL16" t="s">
        <v>295</v>
      </c>
      <c r="CM16" s="2" t="s">
        <v>296</v>
      </c>
      <c r="CN16" s="3">
        <v>2</v>
      </c>
      <c r="CO16" s="2"/>
      <c r="CP16" s="2"/>
      <c r="CQ16" s="2">
        <v>0.35416666666666669</v>
      </c>
      <c r="CR16" s="2">
        <v>0.71875</v>
      </c>
      <c r="CS16" s="2"/>
      <c r="CT16" s="2"/>
      <c r="CU16" t="s">
        <v>1055</v>
      </c>
      <c r="CV16">
        <v>1065</v>
      </c>
      <c r="CW16">
        <v>464</v>
      </c>
      <c r="CX16">
        <v>1682</v>
      </c>
      <c r="CY16" t="s">
        <v>291</v>
      </c>
      <c r="CZ16" t="s">
        <v>291</v>
      </c>
      <c r="DA16" t="s">
        <v>291</v>
      </c>
      <c r="DB16" t="s">
        <v>291</v>
      </c>
      <c r="DC16" t="s">
        <v>293</v>
      </c>
      <c r="DD16" t="s">
        <v>291</v>
      </c>
      <c r="DE16">
        <v>92</v>
      </c>
      <c r="DF16">
        <v>123</v>
      </c>
      <c r="DG16">
        <v>339</v>
      </c>
      <c r="DH16">
        <v>5354</v>
      </c>
      <c r="DI16">
        <v>11601</v>
      </c>
      <c r="DJ16">
        <v>39</v>
      </c>
      <c r="DK16">
        <v>2112</v>
      </c>
      <c r="DL16">
        <v>228</v>
      </c>
      <c r="DM16">
        <v>33</v>
      </c>
      <c r="DN16">
        <v>763</v>
      </c>
      <c r="DO16">
        <v>24</v>
      </c>
      <c r="DP16">
        <v>6773</v>
      </c>
      <c r="DQ16">
        <v>0</v>
      </c>
      <c r="DR16">
        <v>0</v>
      </c>
      <c r="DS16">
        <v>0</v>
      </c>
      <c r="DT16">
        <v>0</v>
      </c>
      <c r="DU16">
        <v>1</v>
      </c>
      <c r="DV16">
        <v>105</v>
      </c>
      <c r="DW16">
        <v>39</v>
      </c>
      <c r="DX16">
        <v>1763</v>
      </c>
      <c r="DY16">
        <v>1</v>
      </c>
      <c r="DZ16">
        <v>130</v>
      </c>
      <c r="EA16">
        <v>10</v>
      </c>
      <c r="EB16">
        <v>393</v>
      </c>
      <c r="EC16">
        <v>28575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28575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7</v>
      </c>
      <c r="ET16">
        <v>23</v>
      </c>
      <c r="EU16">
        <v>60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11661</v>
      </c>
      <c r="FE16">
        <v>97717</v>
      </c>
      <c r="FF16">
        <v>1166</v>
      </c>
      <c r="FG16">
        <v>0.54132033248081846</v>
      </c>
      <c r="FH16">
        <v>2.6032875106564366</v>
      </c>
      <c r="FI16">
        <v>250</v>
      </c>
      <c r="FJ16">
        <v>73</v>
      </c>
      <c r="FK16">
        <v>74</v>
      </c>
      <c r="FL16">
        <v>268</v>
      </c>
      <c r="FM16">
        <v>3941317</v>
      </c>
      <c r="FN16">
        <v>3.8</v>
      </c>
      <c r="FO16">
        <v>388655</v>
      </c>
      <c r="FP16">
        <v>0.7</v>
      </c>
      <c r="FQ16">
        <v>1932006</v>
      </c>
      <c r="FR16">
        <v>0.9</v>
      </c>
      <c r="FS16">
        <v>1</v>
      </c>
      <c r="FT16">
        <v>3</v>
      </c>
      <c r="FU16">
        <v>1</v>
      </c>
      <c r="FV16" t="s">
        <v>291</v>
      </c>
      <c r="FW16" t="s">
        <v>293</v>
      </c>
      <c r="FX16" t="s">
        <v>293</v>
      </c>
      <c r="FY16" t="s">
        <v>291</v>
      </c>
      <c r="FZ16" t="s">
        <v>1058</v>
      </c>
      <c r="GA16">
        <v>43</v>
      </c>
      <c r="GB16">
        <v>457</v>
      </c>
      <c r="GC16">
        <v>29</v>
      </c>
      <c r="GD16">
        <v>411</v>
      </c>
      <c r="GE16">
        <v>851</v>
      </c>
      <c r="GF16" t="s">
        <v>293</v>
      </c>
      <c r="GG16" t="s">
        <v>293</v>
      </c>
      <c r="GH16">
        <v>12</v>
      </c>
      <c r="GI16">
        <v>0</v>
      </c>
      <c r="GJ16">
        <v>0</v>
      </c>
      <c r="GK16" t="s">
        <v>293</v>
      </c>
      <c r="GL16" t="s">
        <v>293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25</v>
      </c>
      <c r="GS16">
        <v>0</v>
      </c>
      <c r="GT16">
        <v>2</v>
      </c>
      <c r="GU16">
        <v>11</v>
      </c>
      <c r="GV16" t="s">
        <v>405</v>
      </c>
      <c r="GW16">
        <v>0</v>
      </c>
      <c r="GX16" t="s">
        <v>405</v>
      </c>
      <c r="GY16">
        <v>15</v>
      </c>
      <c r="GZ16" t="s">
        <v>333</v>
      </c>
      <c r="HA16">
        <v>18</v>
      </c>
      <c r="HB16" t="s">
        <v>333</v>
      </c>
      <c r="HC16">
        <v>7</v>
      </c>
      <c r="HD16">
        <v>4</v>
      </c>
      <c r="HE16" t="s">
        <v>334</v>
      </c>
      <c r="HF16">
        <v>4</v>
      </c>
      <c r="HG16" t="s">
        <v>1334</v>
      </c>
      <c r="HH16">
        <v>1</v>
      </c>
      <c r="HI16">
        <v>1</v>
      </c>
      <c r="HJ16">
        <v>8719</v>
      </c>
      <c r="HK16">
        <v>8719</v>
      </c>
      <c r="HL16">
        <v>99</v>
      </c>
      <c r="HM16" t="s">
        <v>293</v>
      </c>
      <c r="HN16">
        <v>3668</v>
      </c>
      <c r="HO16">
        <v>9748</v>
      </c>
      <c r="HP16">
        <v>4</v>
      </c>
      <c r="HQ16">
        <v>4</v>
      </c>
      <c r="HR16">
        <v>4</v>
      </c>
      <c r="HS16">
        <v>1</v>
      </c>
      <c r="HT16">
        <v>0</v>
      </c>
      <c r="HU16" t="s">
        <v>293</v>
      </c>
      <c r="HV16" t="s">
        <v>293</v>
      </c>
      <c r="HW16">
        <v>45</v>
      </c>
      <c r="HX16">
        <v>99</v>
      </c>
      <c r="HY16" t="s">
        <v>293</v>
      </c>
      <c r="HZ16" t="s">
        <v>293</v>
      </c>
      <c r="IA16" t="s">
        <v>293</v>
      </c>
      <c r="IB16" t="s">
        <v>293</v>
      </c>
      <c r="IC16" t="s">
        <v>293</v>
      </c>
      <c r="ID16" t="s">
        <v>293</v>
      </c>
      <c r="IE16" s="3" t="s">
        <v>293</v>
      </c>
      <c r="IF16" s="3" t="s">
        <v>293</v>
      </c>
      <c r="IG16" t="s">
        <v>293</v>
      </c>
      <c r="IH16" t="s">
        <v>293</v>
      </c>
      <c r="II16" t="s">
        <v>293</v>
      </c>
      <c r="IJ16" t="s">
        <v>1072</v>
      </c>
      <c r="IK16" t="s">
        <v>336</v>
      </c>
      <c r="IL16" s="88">
        <v>35612</v>
      </c>
      <c r="IM16" s="88">
        <v>41365</v>
      </c>
      <c r="IN16" t="s">
        <v>291</v>
      </c>
      <c r="IO16" t="s">
        <v>291</v>
      </c>
      <c r="IP16" t="s">
        <v>291</v>
      </c>
      <c r="IQ16" t="s">
        <v>291</v>
      </c>
      <c r="IR16" t="s">
        <v>291</v>
      </c>
      <c r="IS16" t="s">
        <v>406</v>
      </c>
      <c r="IT16">
        <v>2</v>
      </c>
      <c r="IU16" t="s">
        <v>328</v>
      </c>
      <c r="IV16">
        <v>6</v>
      </c>
      <c r="IY16" t="s">
        <v>302</v>
      </c>
    </row>
    <row r="17" spans="1:259" x14ac:dyDescent="0.2">
      <c r="A17">
        <v>13</v>
      </c>
      <c r="B17" t="s">
        <v>407</v>
      </c>
      <c r="C17" t="s">
        <v>408</v>
      </c>
      <c r="D17">
        <v>825</v>
      </c>
      <c r="E17" t="s">
        <v>409</v>
      </c>
      <c r="F17">
        <v>373</v>
      </c>
      <c r="G17" t="s">
        <v>410</v>
      </c>
      <c r="H17" t="s">
        <v>1335</v>
      </c>
      <c r="I17" t="s">
        <v>411</v>
      </c>
      <c r="J17" t="s">
        <v>286</v>
      </c>
      <c r="K17" t="s">
        <v>1073</v>
      </c>
      <c r="L17" t="s">
        <v>1074</v>
      </c>
      <c r="M17" t="s">
        <v>412</v>
      </c>
      <c r="N17" t="s">
        <v>322</v>
      </c>
      <c r="O17" t="s">
        <v>291</v>
      </c>
      <c r="P17" t="s">
        <v>1336</v>
      </c>
      <c r="Q17" t="s">
        <v>324</v>
      </c>
      <c r="R17" t="s">
        <v>291</v>
      </c>
      <c r="V17">
        <v>1</v>
      </c>
      <c r="W17">
        <v>0</v>
      </c>
      <c r="X17">
        <v>1</v>
      </c>
      <c r="Y17">
        <v>0</v>
      </c>
      <c r="Z17">
        <v>0</v>
      </c>
      <c r="AA17">
        <v>1</v>
      </c>
      <c r="AB17">
        <v>0</v>
      </c>
      <c r="AC17">
        <v>0</v>
      </c>
      <c r="AD17">
        <v>2</v>
      </c>
      <c r="AE17">
        <v>2</v>
      </c>
      <c r="AF17">
        <v>0</v>
      </c>
      <c r="AG17">
        <v>1.5</v>
      </c>
      <c r="AH17">
        <v>5.5</v>
      </c>
      <c r="AI17">
        <v>1</v>
      </c>
      <c r="AJ17">
        <v>0</v>
      </c>
      <c r="AK17">
        <v>0</v>
      </c>
      <c r="AL17">
        <v>0.5</v>
      </c>
      <c r="AM17">
        <v>0.5</v>
      </c>
      <c r="AN17">
        <v>0</v>
      </c>
      <c r="AO17">
        <v>0</v>
      </c>
      <c r="AP17">
        <v>0</v>
      </c>
      <c r="AQ17">
        <v>1</v>
      </c>
      <c r="AR17">
        <v>2</v>
      </c>
      <c r="AS17">
        <v>2</v>
      </c>
      <c r="AT17" t="s">
        <v>383</v>
      </c>
      <c r="AU17">
        <v>1</v>
      </c>
      <c r="AV17">
        <v>3</v>
      </c>
      <c r="AW17" t="s">
        <v>383</v>
      </c>
      <c r="AX17">
        <v>488</v>
      </c>
      <c r="AY17" t="s">
        <v>383</v>
      </c>
      <c r="AZ17">
        <v>1</v>
      </c>
      <c r="BA17">
        <v>0.5</v>
      </c>
      <c r="BB17" t="s">
        <v>1054</v>
      </c>
      <c r="BF17">
        <v>488</v>
      </c>
      <c r="BG17" t="s">
        <v>1054</v>
      </c>
      <c r="BP17">
        <v>1</v>
      </c>
      <c r="BQ17">
        <v>0.4</v>
      </c>
      <c r="BR17" t="s">
        <v>1054</v>
      </c>
      <c r="BV17" t="s">
        <v>291</v>
      </c>
      <c r="BW17" t="s">
        <v>291</v>
      </c>
      <c r="BX17" t="s">
        <v>291</v>
      </c>
      <c r="BY17">
        <v>0</v>
      </c>
      <c r="BZ17">
        <v>4</v>
      </c>
      <c r="CA17">
        <v>0</v>
      </c>
      <c r="CB17">
        <v>26</v>
      </c>
      <c r="CC17">
        <v>6</v>
      </c>
      <c r="CD17" s="2" t="s">
        <v>294</v>
      </c>
      <c r="CE17" s="3">
        <v>2</v>
      </c>
      <c r="CF17" s="2"/>
      <c r="CG17" s="2"/>
      <c r="CH17" s="2">
        <v>0.66666666666666663</v>
      </c>
      <c r="CI17" s="2">
        <v>0.39583333333333331</v>
      </c>
      <c r="CJ17" s="2"/>
      <c r="CK17" s="2"/>
      <c r="CL17" t="s">
        <v>295</v>
      </c>
      <c r="CM17" s="2" t="s">
        <v>296</v>
      </c>
      <c r="CN17" s="3">
        <v>2</v>
      </c>
      <c r="CO17" s="2"/>
      <c r="CP17" s="2"/>
      <c r="CQ17" s="2">
        <v>0.35416666666666669</v>
      </c>
      <c r="CR17" s="2">
        <v>0.71875</v>
      </c>
      <c r="CS17" s="2"/>
      <c r="CT17" s="2"/>
      <c r="CU17" t="s">
        <v>1055</v>
      </c>
      <c r="CV17">
        <v>1064</v>
      </c>
      <c r="CW17">
        <v>731</v>
      </c>
      <c r="CX17">
        <v>1796</v>
      </c>
      <c r="CY17" t="s">
        <v>291</v>
      </c>
      <c r="CZ17" t="s">
        <v>291</v>
      </c>
      <c r="DA17" t="s">
        <v>291</v>
      </c>
      <c r="DB17" t="s">
        <v>293</v>
      </c>
      <c r="DC17" t="s">
        <v>293</v>
      </c>
      <c r="DD17" t="s">
        <v>291</v>
      </c>
      <c r="DE17">
        <v>496</v>
      </c>
      <c r="DF17">
        <v>80</v>
      </c>
      <c r="DG17">
        <v>2779</v>
      </c>
      <c r="DH17">
        <v>1497</v>
      </c>
      <c r="DI17">
        <v>9128</v>
      </c>
      <c r="DJ17">
        <v>261</v>
      </c>
      <c r="DK17">
        <v>1493</v>
      </c>
      <c r="DL17">
        <v>59</v>
      </c>
      <c r="DM17">
        <v>88</v>
      </c>
      <c r="DN17">
        <v>500</v>
      </c>
      <c r="DO17">
        <v>15</v>
      </c>
      <c r="DP17">
        <v>4616.25</v>
      </c>
      <c r="DQ17">
        <v>0</v>
      </c>
      <c r="DR17">
        <v>0</v>
      </c>
      <c r="DS17">
        <v>0</v>
      </c>
      <c r="DT17">
        <v>30</v>
      </c>
      <c r="DU17">
        <v>0</v>
      </c>
      <c r="DV17">
        <v>57</v>
      </c>
      <c r="DW17">
        <v>0</v>
      </c>
      <c r="DX17">
        <v>532</v>
      </c>
      <c r="DY17">
        <v>0</v>
      </c>
      <c r="DZ17">
        <v>437</v>
      </c>
      <c r="EA17">
        <v>0</v>
      </c>
      <c r="EB17">
        <v>527</v>
      </c>
      <c r="EC17">
        <v>22760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1</v>
      </c>
      <c r="EJ17">
        <v>20</v>
      </c>
      <c r="EK17">
        <v>22780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28</v>
      </c>
      <c r="ET17">
        <v>7</v>
      </c>
      <c r="EU17">
        <v>70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9198</v>
      </c>
      <c r="FE17">
        <v>67895</v>
      </c>
      <c r="FF17" t="s">
        <v>1137</v>
      </c>
      <c r="FG17">
        <v>0.48363017286537452</v>
      </c>
      <c r="FH17">
        <v>2.3710494150515107</v>
      </c>
      <c r="FI17">
        <v>1016</v>
      </c>
      <c r="FJ17">
        <v>279</v>
      </c>
      <c r="FK17">
        <v>367</v>
      </c>
      <c r="FL17">
        <v>1079</v>
      </c>
      <c r="FM17">
        <v>1348138</v>
      </c>
      <c r="FN17">
        <v>1.76</v>
      </c>
      <c r="FO17">
        <v>505000</v>
      </c>
      <c r="FP17">
        <v>1.28</v>
      </c>
      <c r="FQ17">
        <v>463586</v>
      </c>
      <c r="FR17">
        <v>0.26</v>
      </c>
      <c r="FS17">
        <v>1</v>
      </c>
      <c r="FT17">
        <v>3</v>
      </c>
      <c r="FU17">
        <v>1</v>
      </c>
      <c r="FV17" t="s">
        <v>291</v>
      </c>
      <c r="FW17" t="s">
        <v>293</v>
      </c>
      <c r="FX17" t="s">
        <v>293</v>
      </c>
      <c r="FY17" t="s">
        <v>291</v>
      </c>
      <c r="FZ17" t="s">
        <v>1058</v>
      </c>
      <c r="GA17">
        <v>57</v>
      </c>
      <c r="GB17">
        <v>203</v>
      </c>
      <c r="GC17">
        <v>43</v>
      </c>
      <c r="GD17">
        <v>152</v>
      </c>
      <c r="GE17">
        <v>347</v>
      </c>
      <c r="GF17" t="s">
        <v>293</v>
      </c>
      <c r="GG17">
        <v>0</v>
      </c>
      <c r="GH17">
        <v>24</v>
      </c>
      <c r="GI17">
        <v>0</v>
      </c>
      <c r="GJ17">
        <v>0</v>
      </c>
      <c r="GK17">
        <v>2</v>
      </c>
      <c r="GL17">
        <v>5</v>
      </c>
      <c r="GM17">
        <v>0</v>
      </c>
      <c r="GN17">
        <v>9</v>
      </c>
      <c r="GO17">
        <v>0</v>
      </c>
      <c r="GP17">
        <v>0</v>
      </c>
      <c r="GQ17">
        <v>0</v>
      </c>
      <c r="GR17">
        <v>23</v>
      </c>
      <c r="GS17">
        <v>0</v>
      </c>
      <c r="GT17">
        <v>0</v>
      </c>
      <c r="GU17">
        <v>0</v>
      </c>
      <c r="GV17" t="s">
        <v>293</v>
      </c>
      <c r="GW17">
        <v>0</v>
      </c>
      <c r="GX17" t="s">
        <v>297</v>
      </c>
      <c r="GY17">
        <v>4</v>
      </c>
      <c r="GZ17" t="s">
        <v>298</v>
      </c>
      <c r="HA17">
        <v>15</v>
      </c>
      <c r="HB17" t="s">
        <v>298</v>
      </c>
      <c r="HC17">
        <v>8</v>
      </c>
      <c r="HD17">
        <v>4</v>
      </c>
      <c r="HE17">
        <v>5</v>
      </c>
      <c r="HF17">
        <v>9</v>
      </c>
      <c r="HG17" t="s">
        <v>293</v>
      </c>
      <c r="HH17" t="s">
        <v>293</v>
      </c>
      <c r="HI17">
        <v>0</v>
      </c>
      <c r="HJ17">
        <v>7450</v>
      </c>
      <c r="HK17">
        <v>7450</v>
      </c>
      <c r="HL17">
        <v>299</v>
      </c>
      <c r="HM17">
        <v>2059</v>
      </c>
      <c r="HN17">
        <v>4232</v>
      </c>
      <c r="HO17">
        <v>4919</v>
      </c>
      <c r="HP17">
        <v>1</v>
      </c>
      <c r="HQ17">
        <v>1</v>
      </c>
      <c r="HR17">
        <v>3</v>
      </c>
      <c r="HS17">
        <v>209</v>
      </c>
      <c r="HT17">
        <v>0</v>
      </c>
      <c r="HU17">
        <v>17</v>
      </c>
      <c r="HV17">
        <v>16</v>
      </c>
      <c r="HW17">
        <v>0</v>
      </c>
      <c r="HX17">
        <v>27</v>
      </c>
      <c r="HY17">
        <v>250</v>
      </c>
      <c r="HZ17">
        <v>222</v>
      </c>
      <c r="IA17">
        <v>222</v>
      </c>
      <c r="IB17">
        <v>24</v>
      </c>
      <c r="IC17">
        <v>0</v>
      </c>
      <c r="ID17">
        <v>0</v>
      </c>
      <c r="IE17" s="3">
        <v>0</v>
      </c>
      <c r="IF17" s="3">
        <v>0</v>
      </c>
      <c r="IG17">
        <v>0</v>
      </c>
      <c r="IH17">
        <v>971</v>
      </c>
      <c r="II17">
        <v>2066</v>
      </c>
      <c r="IJ17" t="s">
        <v>413</v>
      </c>
      <c r="IK17" t="s">
        <v>414</v>
      </c>
      <c r="IL17" s="88">
        <v>37773</v>
      </c>
      <c r="IM17" s="88">
        <v>38908</v>
      </c>
      <c r="IN17" t="s">
        <v>291</v>
      </c>
      <c r="IO17" t="s">
        <v>291</v>
      </c>
      <c r="IP17" t="s">
        <v>291</v>
      </c>
      <c r="IQ17" t="s">
        <v>291</v>
      </c>
      <c r="IR17" t="s">
        <v>293</v>
      </c>
      <c r="IS17" t="s">
        <v>328</v>
      </c>
      <c r="IT17">
        <v>6</v>
      </c>
      <c r="IY17" t="s">
        <v>302</v>
      </c>
    </row>
    <row r="18" spans="1:259" x14ac:dyDescent="0.2">
      <c r="A18">
        <v>14</v>
      </c>
      <c r="B18" t="s">
        <v>415</v>
      </c>
      <c r="C18" t="s">
        <v>416</v>
      </c>
      <c r="D18">
        <v>838</v>
      </c>
      <c r="E18" t="s">
        <v>317</v>
      </c>
      <c r="F18">
        <v>308</v>
      </c>
      <c r="G18" t="s">
        <v>417</v>
      </c>
      <c r="H18" t="s">
        <v>1337</v>
      </c>
      <c r="I18" t="s">
        <v>418</v>
      </c>
      <c r="J18" t="s">
        <v>286</v>
      </c>
      <c r="K18" t="s">
        <v>1075</v>
      </c>
      <c r="L18" t="s">
        <v>1076</v>
      </c>
      <c r="M18" t="s">
        <v>1338</v>
      </c>
      <c r="N18" t="s">
        <v>290</v>
      </c>
      <c r="O18" t="s">
        <v>291</v>
      </c>
      <c r="P18" t="s">
        <v>1339</v>
      </c>
      <c r="Q18" t="s">
        <v>324</v>
      </c>
      <c r="V18">
        <v>0</v>
      </c>
      <c r="W18">
        <v>1</v>
      </c>
      <c r="X18">
        <v>1</v>
      </c>
      <c r="Y18">
        <v>0</v>
      </c>
      <c r="Z18">
        <v>1</v>
      </c>
      <c r="AA18">
        <v>1</v>
      </c>
      <c r="AB18">
        <v>0</v>
      </c>
      <c r="AC18">
        <v>0</v>
      </c>
      <c r="AD18">
        <v>1</v>
      </c>
      <c r="AE18">
        <v>1</v>
      </c>
      <c r="AF18">
        <v>1</v>
      </c>
      <c r="AG18">
        <v>1</v>
      </c>
      <c r="AH18">
        <v>4</v>
      </c>
      <c r="AI18">
        <v>2</v>
      </c>
      <c r="AJ18">
        <v>0</v>
      </c>
      <c r="AK18">
        <v>0</v>
      </c>
      <c r="AL18">
        <v>0.1</v>
      </c>
      <c r="AM18">
        <v>0.1</v>
      </c>
      <c r="AN18">
        <v>0</v>
      </c>
      <c r="AO18">
        <v>0</v>
      </c>
      <c r="AP18">
        <v>0</v>
      </c>
      <c r="AQ18">
        <v>0.5</v>
      </c>
      <c r="AR18">
        <v>2</v>
      </c>
      <c r="AS18">
        <v>3</v>
      </c>
      <c r="AT18" t="s">
        <v>1053</v>
      </c>
      <c r="AU18">
        <v>8</v>
      </c>
      <c r="AV18">
        <v>24</v>
      </c>
      <c r="AW18" t="s">
        <v>1053</v>
      </c>
      <c r="AX18">
        <v>40</v>
      </c>
      <c r="AY18" t="s">
        <v>1053</v>
      </c>
      <c r="AZ18">
        <v>6</v>
      </c>
      <c r="BA18">
        <v>9</v>
      </c>
      <c r="BB18" t="s">
        <v>1053</v>
      </c>
      <c r="BF18">
        <v>360</v>
      </c>
      <c r="BG18" t="s">
        <v>1054</v>
      </c>
      <c r="BH18">
        <v>1</v>
      </c>
      <c r="BI18">
        <v>2</v>
      </c>
      <c r="BJ18" t="s">
        <v>1053</v>
      </c>
      <c r="BS18">
        <v>1</v>
      </c>
      <c r="BT18">
        <v>1</v>
      </c>
      <c r="BU18" t="s">
        <v>1057</v>
      </c>
      <c r="BV18" t="s">
        <v>291</v>
      </c>
      <c r="BW18" t="s">
        <v>291</v>
      </c>
      <c r="BX18" t="s">
        <v>293</v>
      </c>
      <c r="BY18">
        <v>0</v>
      </c>
      <c r="BZ18">
        <v>2</v>
      </c>
      <c r="CA18">
        <v>1</v>
      </c>
      <c r="CB18">
        <v>26</v>
      </c>
      <c r="CC18">
        <v>10</v>
      </c>
      <c r="CD18" s="2" t="s">
        <v>294</v>
      </c>
      <c r="CE18" s="3">
        <v>1</v>
      </c>
      <c r="CF18" s="2"/>
      <c r="CG18" s="2"/>
      <c r="CH18" s="2">
        <v>0.65625</v>
      </c>
      <c r="CI18" s="2">
        <v>0.35416666666666669</v>
      </c>
      <c r="CJ18" s="2"/>
      <c r="CK18" s="2"/>
      <c r="CL18" t="s">
        <v>295</v>
      </c>
      <c r="CM18" s="2" t="s">
        <v>296</v>
      </c>
      <c r="CN18" s="3">
        <v>2</v>
      </c>
      <c r="CO18" s="2"/>
      <c r="CP18" s="2"/>
      <c r="CQ18" s="2">
        <v>0.33333333333333331</v>
      </c>
      <c r="CR18" s="2">
        <v>0.6875</v>
      </c>
      <c r="CS18" s="2">
        <v>0.35416666666666669</v>
      </c>
      <c r="CT18" s="2">
        <v>0.52083333333333337</v>
      </c>
      <c r="CU18" t="s">
        <v>1055</v>
      </c>
      <c r="CV18">
        <v>369</v>
      </c>
      <c r="CW18">
        <v>0</v>
      </c>
      <c r="CX18">
        <v>1370</v>
      </c>
      <c r="CY18" t="s">
        <v>293</v>
      </c>
      <c r="CZ18" t="s">
        <v>293</v>
      </c>
      <c r="DA18" t="s">
        <v>293</v>
      </c>
      <c r="DB18" t="s">
        <v>293</v>
      </c>
      <c r="DC18" t="s">
        <v>293</v>
      </c>
      <c r="DD18" t="s">
        <v>291</v>
      </c>
      <c r="DE18">
        <v>0</v>
      </c>
      <c r="DF18">
        <v>83</v>
      </c>
      <c r="DG18">
        <v>0</v>
      </c>
      <c r="DH18">
        <v>4912</v>
      </c>
      <c r="DI18">
        <v>9907</v>
      </c>
      <c r="DJ18">
        <v>0</v>
      </c>
      <c r="DK18">
        <v>0</v>
      </c>
      <c r="DL18">
        <v>298</v>
      </c>
      <c r="DM18">
        <v>12</v>
      </c>
      <c r="DN18">
        <v>5110</v>
      </c>
      <c r="DO18">
        <v>93</v>
      </c>
      <c r="DP18">
        <v>11721.5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44</v>
      </c>
      <c r="DW18">
        <v>0</v>
      </c>
      <c r="DX18">
        <v>2484</v>
      </c>
      <c r="DY18">
        <v>0</v>
      </c>
      <c r="DZ18">
        <v>2</v>
      </c>
      <c r="EA18">
        <v>0</v>
      </c>
      <c r="EB18">
        <v>0</v>
      </c>
      <c r="EC18">
        <v>25090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25090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1</v>
      </c>
      <c r="EU18">
        <v>2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9909</v>
      </c>
      <c r="FE18">
        <v>107750</v>
      </c>
      <c r="FG18">
        <v>1.1482660658307211</v>
      </c>
      <c r="FH18">
        <v>3.5184822361546497</v>
      </c>
      <c r="FI18">
        <v>963</v>
      </c>
      <c r="FJ18">
        <v>468</v>
      </c>
      <c r="FK18">
        <v>374</v>
      </c>
      <c r="FL18">
        <v>1154</v>
      </c>
      <c r="FM18">
        <v>2266276</v>
      </c>
      <c r="FN18">
        <v>2.58</v>
      </c>
      <c r="FO18">
        <v>994984</v>
      </c>
      <c r="FP18">
        <v>0.98</v>
      </c>
      <c r="FQ18">
        <v>1352213</v>
      </c>
      <c r="FR18">
        <v>0.69</v>
      </c>
      <c r="FS18">
        <v>1</v>
      </c>
      <c r="FT18">
        <v>2</v>
      </c>
      <c r="FU18">
        <v>1</v>
      </c>
      <c r="FV18" t="s">
        <v>291</v>
      </c>
      <c r="FW18" t="s">
        <v>293</v>
      </c>
      <c r="FX18" t="s">
        <v>293</v>
      </c>
      <c r="FY18" t="s">
        <v>291</v>
      </c>
      <c r="FZ18" t="s">
        <v>1058</v>
      </c>
      <c r="GA18">
        <v>23</v>
      </c>
      <c r="GB18">
        <v>169</v>
      </c>
      <c r="GC18">
        <v>23</v>
      </c>
      <c r="GD18">
        <v>138</v>
      </c>
      <c r="GE18">
        <v>299</v>
      </c>
      <c r="GF18" t="s">
        <v>293</v>
      </c>
      <c r="GG18">
        <v>0</v>
      </c>
      <c r="GH18">
        <v>5</v>
      </c>
      <c r="GI18" t="s">
        <v>293</v>
      </c>
      <c r="GJ18" t="s">
        <v>293</v>
      </c>
      <c r="GK18" t="s">
        <v>293</v>
      </c>
      <c r="GL18" t="s">
        <v>293</v>
      </c>
      <c r="GM18">
        <v>0</v>
      </c>
      <c r="GN18">
        <v>1</v>
      </c>
      <c r="GO18">
        <v>0</v>
      </c>
      <c r="GP18">
        <v>4</v>
      </c>
      <c r="GQ18">
        <v>0</v>
      </c>
      <c r="GR18">
        <v>25</v>
      </c>
      <c r="GS18" t="s">
        <v>293</v>
      </c>
      <c r="GT18" t="s">
        <v>293</v>
      </c>
      <c r="GU18" t="s">
        <v>293</v>
      </c>
      <c r="GV18">
        <v>0</v>
      </c>
      <c r="GW18">
        <v>0</v>
      </c>
      <c r="GX18" t="s">
        <v>419</v>
      </c>
      <c r="GY18">
        <v>4</v>
      </c>
      <c r="GZ18" t="s">
        <v>333</v>
      </c>
      <c r="HA18">
        <v>11</v>
      </c>
      <c r="HB18" t="s">
        <v>333</v>
      </c>
      <c r="HC18">
        <v>14</v>
      </c>
      <c r="HD18">
        <v>9</v>
      </c>
      <c r="HE18">
        <v>5</v>
      </c>
      <c r="HF18">
        <v>3</v>
      </c>
      <c r="HG18" t="s">
        <v>293</v>
      </c>
      <c r="HH18" t="s">
        <v>293</v>
      </c>
      <c r="HI18">
        <v>0</v>
      </c>
      <c r="HJ18">
        <v>10704</v>
      </c>
      <c r="HK18">
        <v>10704</v>
      </c>
      <c r="HL18">
        <v>272</v>
      </c>
      <c r="HM18">
        <v>413</v>
      </c>
      <c r="HN18">
        <v>4512</v>
      </c>
      <c r="HO18">
        <v>8278</v>
      </c>
      <c r="HP18" t="s">
        <v>293</v>
      </c>
      <c r="HQ18" t="s">
        <v>293</v>
      </c>
      <c r="HR18">
        <v>0</v>
      </c>
      <c r="HS18">
        <v>0</v>
      </c>
      <c r="HT18">
        <v>0</v>
      </c>
      <c r="HU18">
        <v>44</v>
      </c>
      <c r="HV18">
        <v>28</v>
      </c>
      <c r="HW18" t="s">
        <v>293</v>
      </c>
      <c r="HX18">
        <v>25</v>
      </c>
      <c r="HY18">
        <v>541</v>
      </c>
      <c r="HZ18">
        <v>541</v>
      </c>
      <c r="IA18">
        <v>541</v>
      </c>
      <c r="IB18" t="s">
        <v>293</v>
      </c>
      <c r="IC18" t="s">
        <v>293</v>
      </c>
      <c r="ID18" t="s">
        <v>293</v>
      </c>
      <c r="IE18" s="3" t="s">
        <v>293</v>
      </c>
      <c r="IF18" s="3" t="s">
        <v>293</v>
      </c>
      <c r="IG18" t="s">
        <v>293</v>
      </c>
      <c r="IH18">
        <v>196</v>
      </c>
      <c r="II18" t="s">
        <v>293</v>
      </c>
      <c r="IJ18" t="s">
        <v>299</v>
      </c>
      <c r="IK18" t="s">
        <v>420</v>
      </c>
      <c r="IL18" s="88">
        <v>36495</v>
      </c>
      <c r="IM18" s="88">
        <v>40299</v>
      </c>
      <c r="IN18" t="s">
        <v>291</v>
      </c>
      <c r="IO18" t="s">
        <v>291</v>
      </c>
      <c r="IP18" t="s">
        <v>291</v>
      </c>
      <c r="IQ18" t="s">
        <v>293</v>
      </c>
      <c r="IR18" t="s">
        <v>293</v>
      </c>
      <c r="IS18" t="s">
        <v>406</v>
      </c>
      <c r="IT18">
        <v>1</v>
      </c>
      <c r="IU18" t="s">
        <v>301</v>
      </c>
      <c r="IV18">
        <v>6</v>
      </c>
      <c r="IY18" t="s">
        <v>421</v>
      </c>
    </row>
    <row r="19" spans="1:259" x14ac:dyDescent="0.2">
      <c r="A19">
        <v>15</v>
      </c>
      <c r="B19" t="s">
        <v>422</v>
      </c>
      <c r="C19" t="s">
        <v>423</v>
      </c>
      <c r="D19">
        <v>606</v>
      </c>
      <c r="E19" t="s">
        <v>424</v>
      </c>
      <c r="F19">
        <v>90</v>
      </c>
      <c r="G19" t="s">
        <v>425</v>
      </c>
      <c r="H19" t="s">
        <v>1340</v>
      </c>
      <c r="I19" t="s">
        <v>1341</v>
      </c>
      <c r="J19" t="s">
        <v>286</v>
      </c>
      <c r="K19" t="s">
        <v>1342</v>
      </c>
      <c r="L19" t="s">
        <v>1528</v>
      </c>
      <c r="M19" t="s">
        <v>426</v>
      </c>
      <c r="N19" t="s">
        <v>324</v>
      </c>
      <c r="O19" t="s">
        <v>291</v>
      </c>
      <c r="V19">
        <v>0</v>
      </c>
      <c r="W19">
        <v>0</v>
      </c>
      <c r="X19">
        <v>1</v>
      </c>
      <c r="Y19">
        <v>0</v>
      </c>
      <c r="Z19">
        <v>0</v>
      </c>
      <c r="AA19">
        <v>1</v>
      </c>
      <c r="AB19">
        <v>0</v>
      </c>
      <c r="AC19">
        <v>1</v>
      </c>
      <c r="AD19">
        <v>1</v>
      </c>
      <c r="AE19">
        <v>1</v>
      </c>
      <c r="AF19">
        <v>0</v>
      </c>
      <c r="AG19">
        <v>0</v>
      </c>
      <c r="AH19">
        <v>3</v>
      </c>
      <c r="AI19">
        <v>0</v>
      </c>
      <c r="AJ19">
        <v>0</v>
      </c>
      <c r="AK19">
        <v>0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 t="s">
        <v>1053</v>
      </c>
      <c r="AU19">
        <v>16</v>
      </c>
      <c r="AX19">
        <v>56</v>
      </c>
      <c r="AY19" t="s">
        <v>1057</v>
      </c>
      <c r="BH19">
        <v>1</v>
      </c>
      <c r="BJ19" t="s">
        <v>1053</v>
      </c>
      <c r="BK19">
        <v>1</v>
      </c>
      <c r="BM19" t="s">
        <v>1053</v>
      </c>
      <c r="BV19" t="s">
        <v>293</v>
      </c>
      <c r="BW19" t="s">
        <v>291</v>
      </c>
      <c r="BX19" t="s">
        <v>291</v>
      </c>
      <c r="BY19">
        <v>1</v>
      </c>
      <c r="BZ19">
        <v>3</v>
      </c>
      <c r="CA19">
        <v>0</v>
      </c>
      <c r="CB19">
        <v>24</v>
      </c>
      <c r="CC19">
        <v>0</v>
      </c>
      <c r="CD19" s="2" t="s">
        <v>311</v>
      </c>
      <c r="CE19" s="3">
        <v>1</v>
      </c>
      <c r="CF19" s="2">
        <v>0.71875</v>
      </c>
      <c r="CG19" s="2">
        <v>0.35416666666666669</v>
      </c>
      <c r="CH19" s="2"/>
      <c r="CI19" s="2"/>
      <c r="CJ19" s="2"/>
      <c r="CK19" s="2"/>
      <c r="CL19" t="s">
        <v>479</v>
      </c>
      <c r="CM19" s="2" t="s">
        <v>313</v>
      </c>
      <c r="CN19" s="3">
        <v>1</v>
      </c>
      <c r="CO19" s="2">
        <v>0.35416666666666669</v>
      </c>
      <c r="CP19" s="2">
        <v>0.71875</v>
      </c>
      <c r="CQ19" s="2"/>
      <c r="CR19" s="2"/>
      <c r="CS19" s="2"/>
      <c r="CT19" s="2"/>
      <c r="CV19">
        <v>360</v>
      </c>
      <c r="CW19" t="s">
        <v>1343</v>
      </c>
      <c r="CX19">
        <v>922</v>
      </c>
      <c r="CY19" t="s">
        <v>291</v>
      </c>
      <c r="CZ19" t="s">
        <v>293</v>
      </c>
      <c r="DA19" t="s">
        <v>291</v>
      </c>
      <c r="DB19" t="s">
        <v>293</v>
      </c>
      <c r="DC19" t="s">
        <v>293</v>
      </c>
      <c r="DD19" t="s">
        <v>291</v>
      </c>
      <c r="DE19">
        <v>0</v>
      </c>
      <c r="DF19">
        <v>433</v>
      </c>
      <c r="DG19">
        <v>0</v>
      </c>
      <c r="DH19">
        <v>3049</v>
      </c>
      <c r="DI19">
        <v>6531</v>
      </c>
      <c r="DJ19">
        <v>6</v>
      </c>
      <c r="DK19">
        <v>1116</v>
      </c>
      <c r="DL19">
        <v>375</v>
      </c>
      <c r="DM19">
        <v>0</v>
      </c>
      <c r="DN19">
        <v>441</v>
      </c>
      <c r="DO19">
        <v>143</v>
      </c>
      <c r="DP19">
        <v>5098.25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63</v>
      </c>
      <c r="DW19">
        <v>0</v>
      </c>
      <c r="DX19">
        <v>1307</v>
      </c>
      <c r="DY19">
        <v>0</v>
      </c>
      <c r="DZ19">
        <v>44</v>
      </c>
      <c r="EA19">
        <v>0</v>
      </c>
      <c r="EB19">
        <v>262</v>
      </c>
      <c r="EC19">
        <v>19285</v>
      </c>
      <c r="ED19">
        <v>0</v>
      </c>
      <c r="EE19">
        <v>11</v>
      </c>
      <c r="EF19">
        <v>0</v>
      </c>
      <c r="EG19">
        <v>1</v>
      </c>
      <c r="EH19">
        <v>0</v>
      </c>
      <c r="EI19">
        <v>0</v>
      </c>
      <c r="EJ19">
        <v>125</v>
      </c>
      <c r="EK19">
        <v>19410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4</v>
      </c>
      <c r="EU19">
        <v>8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6539</v>
      </c>
      <c r="FE19">
        <v>68418</v>
      </c>
      <c r="FG19">
        <v>0.72070257280180949</v>
      </c>
      <c r="FH19">
        <v>3.223918575063613</v>
      </c>
      <c r="FI19">
        <v>666</v>
      </c>
      <c r="FJ19">
        <v>216</v>
      </c>
      <c r="FK19">
        <v>275</v>
      </c>
      <c r="FL19">
        <v>946</v>
      </c>
      <c r="FM19">
        <v>1645852</v>
      </c>
      <c r="FN19">
        <v>2.9</v>
      </c>
      <c r="FO19">
        <v>296038</v>
      </c>
      <c r="FP19">
        <v>0.61</v>
      </c>
      <c r="FQ19">
        <v>1352493</v>
      </c>
      <c r="FR19">
        <v>0.94</v>
      </c>
      <c r="FS19">
        <v>1</v>
      </c>
      <c r="FT19" t="s">
        <v>755</v>
      </c>
      <c r="FU19">
        <v>1</v>
      </c>
      <c r="FV19" t="s">
        <v>291</v>
      </c>
      <c r="FW19" t="s">
        <v>291</v>
      </c>
      <c r="FX19" t="s">
        <v>1344</v>
      </c>
      <c r="FY19" t="s">
        <v>291</v>
      </c>
      <c r="FZ19" t="s">
        <v>1058</v>
      </c>
      <c r="GA19">
        <v>110</v>
      </c>
      <c r="GB19">
        <v>379</v>
      </c>
      <c r="GC19">
        <v>83</v>
      </c>
      <c r="GD19">
        <v>226</v>
      </c>
      <c r="GE19">
        <v>535</v>
      </c>
      <c r="GF19" t="s">
        <v>1143</v>
      </c>
      <c r="GG19">
        <v>18</v>
      </c>
      <c r="GH19">
        <v>43</v>
      </c>
      <c r="GI19">
        <v>0</v>
      </c>
      <c r="GJ19">
        <v>250</v>
      </c>
      <c r="GK19" t="s">
        <v>293</v>
      </c>
      <c r="GL19" t="s">
        <v>293</v>
      </c>
      <c r="GM19" t="s">
        <v>293</v>
      </c>
      <c r="GN19" t="s">
        <v>293</v>
      </c>
      <c r="GO19" t="s">
        <v>293</v>
      </c>
      <c r="GP19" t="s">
        <v>1345</v>
      </c>
      <c r="GQ19" t="s">
        <v>293</v>
      </c>
      <c r="GR19">
        <v>33</v>
      </c>
      <c r="GS19" t="s">
        <v>293</v>
      </c>
      <c r="GT19" t="s">
        <v>293</v>
      </c>
      <c r="GU19" t="s">
        <v>293</v>
      </c>
      <c r="GV19" t="s">
        <v>293</v>
      </c>
      <c r="GW19">
        <v>0</v>
      </c>
      <c r="GX19" t="s">
        <v>293</v>
      </c>
      <c r="GY19">
        <v>0</v>
      </c>
      <c r="GZ19" t="s">
        <v>298</v>
      </c>
      <c r="HA19">
        <v>17</v>
      </c>
      <c r="HB19" t="s">
        <v>298</v>
      </c>
      <c r="HC19">
        <v>2</v>
      </c>
      <c r="HD19">
        <v>2</v>
      </c>
      <c r="HE19">
        <v>5</v>
      </c>
      <c r="HF19">
        <v>0</v>
      </c>
      <c r="HG19" t="s">
        <v>293</v>
      </c>
      <c r="HH19" t="s">
        <v>293</v>
      </c>
      <c r="HI19">
        <v>0</v>
      </c>
      <c r="HJ19">
        <v>4630</v>
      </c>
      <c r="HK19">
        <v>4630</v>
      </c>
      <c r="HL19">
        <v>104</v>
      </c>
      <c r="HM19">
        <v>104</v>
      </c>
      <c r="HN19">
        <v>4574</v>
      </c>
      <c r="HO19">
        <v>396</v>
      </c>
      <c r="HP19">
        <v>3</v>
      </c>
      <c r="HQ19">
        <v>3</v>
      </c>
      <c r="HR19">
        <v>2</v>
      </c>
      <c r="HS19">
        <v>66</v>
      </c>
      <c r="HT19" t="s">
        <v>293</v>
      </c>
      <c r="HU19" t="s">
        <v>293</v>
      </c>
      <c r="HV19" t="s">
        <v>293</v>
      </c>
      <c r="HW19" t="s">
        <v>293</v>
      </c>
      <c r="HX19" t="s">
        <v>293</v>
      </c>
      <c r="HY19" t="s">
        <v>293</v>
      </c>
      <c r="HZ19" t="s">
        <v>293</v>
      </c>
      <c r="IA19" t="s">
        <v>293</v>
      </c>
      <c r="IB19" t="s">
        <v>293</v>
      </c>
      <c r="IC19" t="s">
        <v>293</v>
      </c>
      <c r="ID19" t="s">
        <v>293</v>
      </c>
      <c r="IE19" s="3" t="s">
        <v>293</v>
      </c>
      <c r="IF19" s="3" t="s">
        <v>293</v>
      </c>
      <c r="IG19" t="s">
        <v>293</v>
      </c>
      <c r="IH19" t="s">
        <v>293</v>
      </c>
      <c r="II19" t="s">
        <v>293</v>
      </c>
      <c r="IJ19" t="s">
        <v>1346</v>
      </c>
      <c r="IK19" t="s">
        <v>1347</v>
      </c>
      <c r="IL19" s="88">
        <v>39814</v>
      </c>
      <c r="IM19" s="88">
        <v>41609</v>
      </c>
      <c r="IN19" t="s">
        <v>291</v>
      </c>
      <c r="IO19" t="s">
        <v>291</v>
      </c>
      <c r="IP19" t="s">
        <v>291</v>
      </c>
      <c r="IQ19" t="s">
        <v>291</v>
      </c>
      <c r="IR19" t="s">
        <v>291</v>
      </c>
      <c r="IS19" t="s">
        <v>328</v>
      </c>
      <c r="IT19">
        <v>6</v>
      </c>
      <c r="IU19" t="s">
        <v>1348</v>
      </c>
      <c r="IV19">
        <v>12</v>
      </c>
      <c r="IY19" t="s">
        <v>302</v>
      </c>
    </row>
    <row r="20" spans="1:259" x14ac:dyDescent="0.2">
      <c r="A20">
        <v>16</v>
      </c>
      <c r="B20" t="s">
        <v>428</v>
      </c>
      <c r="C20" t="s">
        <v>429</v>
      </c>
      <c r="D20">
        <v>700</v>
      </c>
      <c r="E20" t="s">
        <v>317</v>
      </c>
      <c r="F20">
        <v>250</v>
      </c>
      <c r="G20" t="s">
        <v>431</v>
      </c>
      <c r="H20" t="s">
        <v>430</v>
      </c>
      <c r="I20" t="s">
        <v>432</v>
      </c>
      <c r="J20" t="s">
        <v>286</v>
      </c>
      <c r="K20" t="s">
        <v>1077</v>
      </c>
      <c r="L20" t="s">
        <v>433</v>
      </c>
      <c r="M20" t="s">
        <v>1078</v>
      </c>
      <c r="N20" t="s">
        <v>322</v>
      </c>
      <c r="O20" t="s">
        <v>293</v>
      </c>
      <c r="P20" t="s">
        <v>1349</v>
      </c>
      <c r="Q20" t="s">
        <v>290</v>
      </c>
      <c r="R20" t="s">
        <v>291</v>
      </c>
      <c r="V20">
        <v>1</v>
      </c>
      <c r="W20">
        <v>1</v>
      </c>
      <c r="X20">
        <v>0</v>
      </c>
      <c r="Y20">
        <v>2</v>
      </c>
      <c r="Z20">
        <v>1</v>
      </c>
      <c r="AA20">
        <v>1</v>
      </c>
      <c r="AB20">
        <v>0</v>
      </c>
      <c r="AC20">
        <v>0</v>
      </c>
      <c r="AD20">
        <v>2</v>
      </c>
      <c r="AE20">
        <v>1</v>
      </c>
      <c r="AF20">
        <v>2</v>
      </c>
      <c r="AG20">
        <v>0</v>
      </c>
      <c r="AH20">
        <v>5</v>
      </c>
      <c r="AI20">
        <v>1</v>
      </c>
      <c r="AJ20">
        <v>0</v>
      </c>
      <c r="AK20">
        <v>0</v>
      </c>
      <c r="AL20">
        <v>2</v>
      </c>
      <c r="AM20">
        <v>2</v>
      </c>
      <c r="AN20">
        <v>1</v>
      </c>
      <c r="AO20">
        <v>1</v>
      </c>
      <c r="AP20">
        <v>1</v>
      </c>
      <c r="AQ20">
        <v>2</v>
      </c>
      <c r="AR20">
        <v>1</v>
      </c>
      <c r="AS20">
        <v>2</v>
      </c>
      <c r="AT20" t="s">
        <v>1057</v>
      </c>
      <c r="AU20">
        <v>26</v>
      </c>
      <c r="AV20">
        <v>49</v>
      </c>
      <c r="AW20" t="s">
        <v>1057</v>
      </c>
      <c r="AX20">
        <v>20</v>
      </c>
      <c r="AY20" t="s">
        <v>1057</v>
      </c>
      <c r="AZ20">
        <v>10</v>
      </c>
      <c r="BA20">
        <v>15</v>
      </c>
      <c r="BB20" t="s">
        <v>1057</v>
      </c>
      <c r="BC20">
        <v>12</v>
      </c>
      <c r="BD20">
        <v>24</v>
      </c>
      <c r="BE20" t="s">
        <v>1057</v>
      </c>
      <c r="BF20">
        <v>504</v>
      </c>
      <c r="BG20" t="s">
        <v>1057</v>
      </c>
      <c r="BH20">
        <v>2</v>
      </c>
      <c r="BI20">
        <v>2</v>
      </c>
      <c r="BJ20" t="s">
        <v>1054</v>
      </c>
      <c r="BP20">
        <v>1</v>
      </c>
      <c r="BQ20">
        <v>2</v>
      </c>
      <c r="BR20" t="s">
        <v>383</v>
      </c>
      <c r="BV20" t="s">
        <v>291</v>
      </c>
      <c r="BW20" t="s">
        <v>291</v>
      </c>
      <c r="BX20" t="s">
        <v>291</v>
      </c>
      <c r="BY20">
        <v>5</v>
      </c>
      <c r="BZ20">
        <v>2</v>
      </c>
      <c r="CA20">
        <v>1</v>
      </c>
      <c r="CB20">
        <v>12</v>
      </c>
      <c r="CC20">
        <v>2</v>
      </c>
      <c r="CD20" s="2" t="s">
        <v>311</v>
      </c>
      <c r="CE20" s="3">
        <v>1</v>
      </c>
      <c r="CF20" s="2">
        <v>0.71875</v>
      </c>
      <c r="CG20" s="2">
        <v>0.35416666666666669</v>
      </c>
      <c r="CH20" s="2"/>
      <c r="CI20" s="2"/>
      <c r="CJ20" s="2"/>
      <c r="CK20" s="2"/>
      <c r="CL20" t="s">
        <v>312</v>
      </c>
      <c r="CM20" s="2" t="s">
        <v>313</v>
      </c>
      <c r="CN20" s="3">
        <v>1</v>
      </c>
      <c r="CO20" s="2">
        <v>0.35416666666666669</v>
      </c>
      <c r="CP20" s="2">
        <v>0.71875</v>
      </c>
      <c r="CQ20" s="2"/>
      <c r="CR20" s="2"/>
      <c r="CS20" s="2"/>
      <c r="CT20" s="2"/>
      <c r="CV20">
        <v>527</v>
      </c>
      <c r="CW20">
        <v>291</v>
      </c>
      <c r="CX20">
        <v>3109</v>
      </c>
      <c r="CY20" t="s">
        <v>291</v>
      </c>
      <c r="CZ20" t="s">
        <v>291</v>
      </c>
      <c r="DA20" t="s">
        <v>291</v>
      </c>
      <c r="DB20" t="s">
        <v>291</v>
      </c>
      <c r="DC20" t="s">
        <v>293</v>
      </c>
      <c r="DD20" t="s">
        <v>291</v>
      </c>
      <c r="DE20">
        <v>0</v>
      </c>
      <c r="DF20">
        <v>195</v>
      </c>
      <c r="DG20">
        <v>0</v>
      </c>
      <c r="DH20">
        <v>4804</v>
      </c>
      <c r="DI20">
        <v>9803</v>
      </c>
      <c r="DJ20">
        <v>11</v>
      </c>
      <c r="DK20">
        <v>1681</v>
      </c>
      <c r="DL20">
        <v>60</v>
      </c>
      <c r="DM20">
        <v>9</v>
      </c>
      <c r="DN20">
        <v>844</v>
      </c>
      <c r="DO20">
        <v>96</v>
      </c>
      <c r="DP20">
        <v>5679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2</v>
      </c>
      <c r="DW20">
        <v>0</v>
      </c>
      <c r="DX20">
        <v>2427</v>
      </c>
      <c r="DY20">
        <v>0</v>
      </c>
      <c r="DZ20">
        <v>1</v>
      </c>
      <c r="EA20">
        <v>0</v>
      </c>
      <c r="EB20">
        <v>6</v>
      </c>
      <c r="EC20">
        <v>24415</v>
      </c>
      <c r="ED20">
        <v>0</v>
      </c>
      <c r="EE20">
        <v>9</v>
      </c>
      <c r="EF20">
        <v>0</v>
      </c>
      <c r="EG20">
        <v>0</v>
      </c>
      <c r="EH20">
        <v>0</v>
      </c>
      <c r="EI20">
        <v>0</v>
      </c>
      <c r="EJ20">
        <v>90</v>
      </c>
      <c r="EK20">
        <v>24505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9803</v>
      </c>
      <c r="FE20">
        <v>52026</v>
      </c>
      <c r="FF20">
        <v>680</v>
      </c>
      <c r="FG20">
        <v>0.55486077186126037</v>
      </c>
      <c r="FH20">
        <v>1.6943820224719102</v>
      </c>
      <c r="FI20">
        <v>982</v>
      </c>
      <c r="FJ20">
        <v>351</v>
      </c>
      <c r="FK20">
        <v>405</v>
      </c>
      <c r="FL20">
        <v>1083</v>
      </c>
      <c r="FM20">
        <v>189574</v>
      </c>
      <c r="FN20">
        <v>0.22</v>
      </c>
      <c r="FO20">
        <v>592076</v>
      </c>
      <c r="FP20">
        <v>1.2</v>
      </c>
      <c r="FQ20">
        <v>695430</v>
      </c>
      <c r="FR20">
        <v>0.37</v>
      </c>
      <c r="FS20">
        <v>1</v>
      </c>
      <c r="FT20">
        <v>2</v>
      </c>
      <c r="FU20">
        <v>1</v>
      </c>
      <c r="FV20" t="s">
        <v>291</v>
      </c>
      <c r="FW20" t="s">
        <v>293</v>
      </c>
      <c r="FX20" t="s">
        <v>293</v>
      </c>
      <c r="FY20" t="s">
        <v>291</v>
      </c>
      <c r="FZ20" t="s">
        <v>1058</v>
      </c>
      <c r="GA20">
        <v>99</v>
      </c>
      <c r="GB20">
        <v>239</v>
      </c>
      <c r="GC20">
        <v>86</v>
      </c>
      <c r="GD20">
        <v>173</v>
      </c>
      <c r="GE20">
        <v>432</v>
      </c>
      <c r="GF20" t="s">
        <v>1350</v>
      </c>
      <c r="GG20">
        <v>11</v>
      </c>
      <c r="GH20">
        <v>0</v>
      </c>
      <c r="GI20">
        <v>579</v>
      </c>
      <c r="GJ20">
        <v>0</v>
      </c>
      <c r="GK20">
        <v>11</v>
      </c>
      <c r="GL20">
        <v>15</v>
      </c>
      <c r="GM20" t="s">
        <v>293</v>
      </c>
      <c r="GN20" t="s">
        <v>293</v>
      </c>
      <c r="GO20" t="s">
        <v>293</v>
      </c>
      <c r="GP20">
        <v>1</v>
      </c>
      <c r="GQ20">
        <v>11</v>
      </c>
      <c r="GR20">
        <v>36</v>
      </c>
      <c r="GS20">
        <v>26</v>
      </c>
      <c r="GT20">
        <v>1</v>
      </c>
      <c r="GU20">
        <v>3</v>
      </c>
      <c r="GV20">
        <v>5</v>
      </c>
      <c r="GW20">
        <v>0</v>
      </c>
      <c r="GX20">
        <v>6</v>
      </c>
      <c r="GY20">
        <v>0</v>
      </c>
      <c r="GZ20" t="s">
        <v>333</v>
      </c>
      <c r="HA20">
        <v>28</v>
      </c>
      <c r="HB20" t="s">
        <v>333</v>
      </c>
      <c r="HC20">
        <v>8</v>
      </c>
      <c r="HD20">
        <v>8</v>
      </c>
      <c r="HE20">
        <v>6</v>
      </c>
      <c r="HF20">
        <v>25</v>
      </c>
      <c r="HG20" t="s">
        <v>434</v>
      </c>
      <c r="HH20">
        <v>6</v>
      </c>
      <c r="HI20">
        <v>10</v>
      </c>
      <c r="HJ20">
        <v>6171</v>
      </c>
      <c r="HK20">
        <v>6171</v>
      </c>
      <c r="HL20">
        <v>94</v>
      </c>
      <c r="HM20">
        <v>90</v>
      </c>
      <c r="HN20">
        <v>8989</v>
      </c>
      <c r="HO20">
        <v>7276</v>
      </c>
      <c r="HP20">
        <v>2</v>
      </c>
      <c r="HQ20">
        <v>2</v>
      </c>
      <c r="HR20">
        <v>2</v>
      </c>
      <c r="HS20">
        <v>20</v>
      </c>
      <c r="HT20">
        <v>75</v>
      </c>
      <c r="HU20" t="s">
        <v>293</v>
      </c>
      <c r="HV20" t="s">
        <v>293</v>
      </c>
      <c r="HW20" t="s">
        <v>293</v>
      </c>
      <c r="HX20">
        <v>40</v>
      </c>
      <c r="HY20" t="s">
        <v>293</v>
      </c>
      <c r="HZ20" t="s">
        <v>293</v>
      </c>
      <c r="IA20" t="s">
        <v>293</v>
      </c>
      <c r="IB20" t="s">
        <v>293</v>
      </c>
      <c r="IC20" t="s">
        <v>293</v>
      </c>
      <c r="ID20" t="s">
        <v>293</v>
      </c>
      <c r="IE20" s="3" t="s">
        <v>293</v>
      </c>
      <c r="IF20" s="3" t="s">
        <v>293</v>
      </c>
      <c r="IG20" t="s">
        <v>293</v>
      </c>
      <c r="IH20" t="s">
        <v>293</v>
      </c>
      <c r="II20" t="s">
        <v>293</v>
      </c>
      <c r="IJ20" t="s">
        <v>344</v>
      </c>
      <c r="IK20" t="s">
        <v>336</v>
      </c>
      <c r="IL20" s="88">
        <v>0</v>
      </c>
      <c r="IM20" s="88">
        <v>0</v>
      </c>
      <c r="IN20" t="s">
        <v>291</v>
      </c>
      <c r="IO20" t="s">
        <v>291</v>
      </c>
      <c r="IP20" t="s">
        <v>291</v>
      </c>
      <c r="IQ20" t="s">
        <v>293</v>
      </c>
      <c r="IR20" t="s">
        <v>293</v>
      </c>
      <c r="IS20" t="s">
        <v>406</v>
      </c>
      <c r="IT20">
        <v>1</v>
      </c>
      <c r="IU20" t="s">
        <v>328</v>
      </c>
      <c r="IV20">
        <v>6</v>
      </c>
      <c r="IY20" t="s">
        <v>302</v>
      </c>
    </row>
    <row r="21" spans="1:259" x14ac:dyDescent="0.2">
      <c r="A21">
        <v>17</v>
      </c>
      <c r="B21" t="s">
        <v>435</v>
      </c>
      <c r="C21" t="s">
        <v>436</v>
      </c>
      <c r="D21">
        <v>614</v>
      </c>
      <c r="E21" t="s">
        <v>317</v>
      </c>
      <c r="F21">
        <v>160</v>
      </c>
      <c r="G21" t="s">
        <v>437</v>
      </c>
      <c r="H21" t="s">
        <v>1351</v>
      </c>
      <c r="I21" t="s">
        <v>438</v>
      </c>
      <c r="J21" t="s">
        <v>286</v>
      </c>
      <c r="K21" t="s">
        <v>439</v>
      </c>
      <c r="L21" t="s">
        <v>440</v>
      </c>
      <c r="M21" t="s">
        <v>441</v>
      </c>
      <c r="N21" t="s">
        <v>322</v>
      </c>
      <c r="O21" t="s">
        <v>293</v>
      </c>
      <c r="P21" t="s">
        <v>1080</v>
      </c>
      <c r="Q21" t="s">
        <v>324</v>
      </c>
      <c r="R21" t="s">
        <v>291</v>
      </c>
      <c r="V21">
        <v>1</v>
      </c>
      <c r="W21">
        <v>0</v>
      </c>
      <c r="X21">
        <v>1</v>
      </c>
      <c r="Y21">
        <v>1</v>
      </c>
      <c r="Z21">
        <v>0</v>
      </c>
      <c r="AA21">
        <v>1</v>
      </c>
      <c r="AB21">
        <v>0</v>
      </c>
      <c r="AC21">
        <v>1</v>
      </c>
      <c r="AD21">
        <v>1</v>
      </c>
      <c r="AE21">
        <v>0</v>
      </c>
      <c r="AF21">
        <v>1</v>
      </c>
      <c r="AG21">
        <v>0</v>
      </c>
      <c r="AH21">
        <v>3</v>
      </c>
      <c r="AI21">
        <v>2</v>
      </c>
      <c r="AJ21">
        <v>0</v>
      </c>
      <c r="AK21">
        <v>0</v>
      </c>
      <c r="AL21">
        <v>1</v>
      </c>
      <c r="AM21">
        <v>1</v>
      </c>
      <c r="AN21">
        <v>1</v>
      </c>
      <c r="AO21">
        <v>1</v>
      </c>
      <c r="AP21">
        <v>0</v>
      </c>
      <c r="AQ21">
        <v>0</v>
      </c>
      <c r="AR21">
        <v>1</v>
      </c>
      <c r="AS21">
        <v>1</v>
      </c>
      <c r="AT21" t="s">
        <v>1053</v>
      </c>
      <c r="AU21">
        <v>14</v>
      </c>
      <c r="AV21">
        <v>42</v>
      </c>
      <c r="AW21" t="s">
        <v>1053</v>
      </c>
      <c r="AX21">
        <v>42</v>
      </c>
      <c r="AY21" t="s">
        <v>383</v>
      </c>
      <c r="BF21">
        <v>296</v>
      </c>
      <c r="BG21" t="s">
        <v>1054</v>
      </c>
      <c r="BH21">
        <v>1</v>
      </c>
      <c r="BI21">
        <v>1</v>
      </c>
      <c r="BJ21" t="s">
        <v>1053</v>
      </c>
      <c r="BV21" t="s">
        <v>291</v>
      </c>
      <c r="BW21" t="s">
        <v>291</v>
      </c>
      <c r="BX21" t="s">
        <v>291</v>
      </c>
      <c r="BY21">
        <v>5</v>
      </c>
      <c r="BZ21">
        <v>2</v>
      </c>
      <c r="CA21">
        <v>1</v>
      </c>
      <c r="CB21">
        <v>18</v>
      </c>
      <c r="CC21">
        <v>7</v>
      </c>
      <c r="CD21" s="2" t="s">
        <v>294</v>
      </c>
      <c r="CE21" s="3">
        <v>1</v>
      </c>
      <c r="CF21" s="2"/>
      <c r="CG21" s="2"/>
      <c r="CH21" s="2">
        <v>0.70833333333333337</v>
      </c>
      <c r="CI21" s="2">
        <v>0.4375</v>
      </c>
      <c r="CJ21" s="2"/>
      <c r="CK21" s="2"/>
      <c r="CL21" t="s">
        <v>295</v>
      </c>
      <c r="CM21" s="2" t="s">
        <v>296</v>
      </c>
      <c r="CN21" s="3">
        <v>1</v>
      </c>
      <c r="CO21" s="2"/>
      <c r="CP21" s="2"/>
      <c r="CQ21" s="2">
        <v>0.35416666666666669</v>
      </c>
      <c r="CR21" s="2">
        <v>0.71875</v>
      </c>
      <c r="CS21" s="2"/>
      <c r="CT21" s="2"/>
      <c r="CV21">
        <v>1235</v>
      </c>
      <c r="CW21">
        <v>821</v>
      </c>
      <c r="CX21">
        <v>1565</v>
      </c>
      <c r="CY21" t="s">
        <v>291</v>
      </c>
      <c r="CZ21" t="s">
        <v>291</v>
      </c>
      <c r="DA21" t="s">
        <v>291</v>
      </c>
      <c r="DB21" t="s">
        <v>291</v>
      </c>
      <c r="DC21" t="s">
        <v>293</v>
      </c>
      <c r="DD21" t="s">
        <v>291</v>
      </c>
      <c r="DE21">
        <v>10</v>
      </c>
      <c r="DF21">
        <v>47</v>
      </c>
      <c r="DG21">
        <v>673</v>
      </c>
      <c r="DH21">
        <v>3091</v>
      </c>
      <c r="DI21">
        <v>7585</v>
      </c>
      <c r="DJ21">
        <v>0</v>
      </c>
      <c r="DK21">
        <v>1065</v>
      </c>
      <c r="DL21">
        <v>348</v>
      </c>
      <c r="DM21">
        <v>1</v>
      </c>
      <c r="DN21">
        <v>479</v>
      </c>
      <c r="DO21">
        <v>337</v>
      </c>
      <c r="DP21">
        <v>5742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22</v>
      </c>
      <c r="DW21">
        <v>2</v>
      </c>
      <c r="DX21">
        <v>1517</v>
      </c>
      <c r="DY21">
        <v>0</v>
      </c>
      <c r="DZ21">
        <v>8</v>
      </c>
      <c r="EA21">
        <v>0</v>
      </c>
      <c r="EB21">
        <v>18</v>
      </c>
      <c r="EC21">
        <v>15780</v>
      </c>
      <c r="ED21">
        <v>68</v>
      </c>
      <c r="EE21">
        <v>32</v>
      </c>
      <c r="EF21">
        <v>1</v>
      </c>
      <c r="EG21">
        <v>2</v>
      </c>
      <c r="EH21">
        <v>0</v>
      </c>
      <c r="EI21">
        <v>0</v>
      </c>
      <c r="EJ21">
        <v>1045</v>
      </c>
      <c r="EK21">
        <v>16825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7</v>
      </c>
      <c r="ET21">
        <v>0</v>
      </c>
      <c r="EU21">
        <v>14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7599</v>
      </c>
      <c r="FE21">
        <v>53125</v>
      </c>
      <c r="FF21">
        <v>661</v>
      </c>
      <c r="FG21">
        <v>0.67055938339367049</v>
      </c>
      <c r="FH21">
        <v>2.0680057612207556</v>
      </c>
      <c r="FI21">
        <v>726</v>
      </c>
      <c r="FJ21">
        <v>240</v>
      </c>
      <c r="FK21">
        <v>259</v>
      </c>
      <c r="FL21">
        <v>1119</v>
      </c>
      <c r="FM21">
        <v>646395</v>
      </c>
      <c r="FN21">
        <v>0.99</v>
      </c>
      <c r="FO21">
        <v>353825</v>
      </c>
      <c r="FP21">
        <v>0.82</v>
      </c>
      <c r="FQ21">
        <v>942863</v>
      </c>
      <c r="FR21">
        <v>0.62</v>
      </c>
      <c r="FS21">
        <v>1</v>
      </c>
      <c r="FT21">
        <v>2</v>
      </c>
      <c r="FU21">
        <v>1</v>
      </c>
      <c r="FV21" t="s">
        <v>291</v>
      </c>
      <c r="FW21" t="s">
        <v>291</v>
      </c>
      <c r="FX21" t="s">
        <v>293</v>
      </c>
      <c r="FY21" t="s">
        <v>291</v>
      </c>
      <c r="FZ21" t="s">
        <v>1058</v>
      </c>
      <c r="GA21">
        <v>67</v>
      </c>
      <c r="GB21">
        <v>592</v>
      </c>
      <c r="GC21">
        <v>58</v>
      </c>
      <c r="GD21">
        <v>453</v>
      </c>
      <c r="GE21">
        <v>964</v>
      </c>
      <c r="GF21" t="s">
        <v>570</v>
      </c>
      <c r="GG21" t="s">
        <v>1352</v>
      </c>
      <c r="GH21" t="s">
        <v>293</v>
      </c>
      <c r="GI21">
        <v>27</v>
      </c>
      <c r="GJ21" t="s">
        <v>1353</v>
      </c>
      <c r="GK21" t="s">
        <v>293</v>
      </c>
      <c r="GL21" t="s">
        <v>293</v>
      </c>
      <c r="GM21" t="s">
        <v>293</v>
      </c>
      <c r="GN21" t="s">
        <v>293</v>
      </c>
      <c r="GO21" t="s">
        <v>293</v>
      </c>
      <c r="GP21" t="s">
        <v>293</v>
      </c>
      <c r="GQ21" t="s">
        <v>293</v>
      </c>
      <c r="GR21">
        <v>24</v>
      </c>
      <c r="GS21" t="s">
        <v>293</v>
      </c>
      <c r="GT21" t="s">
        <v>293</v>
      </c>
      <c r="GU21" t="s">
        <v>293</v>
      </c>
      <c r="GV21" t="s">
        <v>293</v>
      </c>
      <c r="GW21">
        <v>0</v>
      </c>
      <c r="GX21">
        <v>4</v>
      </c>
      <c r="GY21">
        <v>0</v>
      </c>
      <c r="GZ21" t="s">
        <v>333</v>
      </c>
      <c r="HA21">
        <v>12</v>
      </c>
      <c r="HB21" t="s">
        <v>333</v>
      </c>
      <c r="HC21">
        <v>7</v>
      </c>
      <c r="HD21">
        <v>5</v>
      </c>
      <c r="HE21">
        <v>5</v>
      </c>
      <c r="HF21">
        <v>3</v>
      </c>
      <c r="HG21" t="s">
        <v>1081</v>
      </c>
      <c r="HH21">
        <v>4</v>
      </c>
      <c r="HI21">
        <v>0</v>
      </c>
      <c r="HJ21">
        <v>7413</v>
      </c>
      <c r="HK21">
        <v>7413</v>
      </c>
      <c r="HL21">
        <v>142</v>
      </c>
      <c r="HM21">
        <v>248</v>
      </c>
      <c r="HN21">
        <v>6149</v>
      </c>
      <c r="HO21">
        <v>4418</v>
      </c>
      <c r="HP21">
        <v>1</v>
      </c>
      <c r="HQ21">
        <v>3</v>
      </c>
      <c r="HR21" t="s">
        <v>293</v>
      </c>
      <c r="HS21">
        <v>59</v>
      </c>
      <c r="HT21" t="s">
        <v>293</v>
      </c>
      <c r="HU21" t="s">
        <v>293</v>
      </c>
      <c r="HV21" t="s">
        <v>293</v>
      </c>
      <c r="HW21" t="s">
        <v>293</v>
      </c>
      <c r="HX21">
        <v>20</v>
      </c>
      <c r="HY21" t="s">
        <v>293</v>
      </c>
      <c r="HZ21">
        <v>780</v>
      </c>
      <c r="IA21" t="s">
        <v>293</v>
      </c>
      <c r="IB21" t="s">
        <v>293</v>
      </c>
      <c r="IC21" t="s">
        <v>293</v>
      </c>
      <c r="ID21" t="s">
        <v>293</v>
      </c>
      <c r="IE21" s="3" t="s">
        <v>293</v>
      </c>
      <c r="IF21" s="3" t="s">
        <v>293</v>
      </c>
      <c r="IG21" t="s">
        <v>293</v>
      </c>
      <c r="IH21" t="s">
        <v>293</v>
      </c>
      <c r="II21" t="s">
        <v>293</v>
      </c>
      <c r="IJ21" t="s">
        <v>442</v>
      </c>
      <c r="IK21" t="s">
        <v>443</v>
      </c>
      <c r="IL21" s="88">
        <v>36647</v>
      </c>
      <c r="IM21" s="88">
        <v>40179</v>
      </c>
      <c r="IN21" t="s">
        <v>291</v>
      </c>
      <c r="IO21" t="s">
        <v>291</v>
      </c>
      <c r="IP21" t="s">
        <v>291</v>
      </c>
      <c r="IQ21" t="s">
        <v>293</v>
      </c>
      <c r="IR21" t="s">
        <v>291</v>
      </c>
      <c r="IS21" t="s">
        <v>328</v>
      </c>
      <c r="IT21">
        <v>6</v>
      </c>
      <c r="IU21" t="s">
        <v>1354</v>
      </c>
      <c r="IV21">
        <v>6</v>
      </c>
      <c r="IY21" t="s">
        <v>302</v>
      </c>
    </row>
    <row r="22" spans="1:259" x14ac:dyDescent="0.2">
      <c r="A22">
        <v>18</v>
      </c>
      <c r="B22" t="s">
        <v>444</v>
      </c>
      <c r="C22" t="s">
        <v>445</v>
      </c>
      <c r="D22">
        <v>1035</v>
      </c>
      <c r="E22" t="s">
        <v>1082</v>
      </c>
      <c r="F22">
        <v>230</v>
      </c>
      <c r="G22" t="s">
        <v>446</v>
      </c>
      <c r="H22" t="s">
        <v>1355</v>
      </c>
      <c r="I22" t="s">
        <v>447</v>
      </c>
      <c r="J22" t="s">
        <v>286</v>
      </c>
      <c r="K22" t="s">
        <v>1083</v>
      </c>
      <c r="L22" t="s">
        <v>1084</v>
      </c>
      <c r="M22" t="s">
        <v>448</v>
      </c>
      <c r="N22" t="s">
        <v>322</v>
      </c>
      <c r="O22" t="s">
        <v>291</v>
      </c>
      <c r="P22" t="s">
        <v>449</v>
      </c>
      <c r="Q22" t="s">
        <v>324</v>
      </c>
      <c r="R22" t="s">
        <v>291</v>
      </c>
      <c r="V22">
        <v>1</v>
      </c>
      <c r="W22">
        <v>0</v>
      </c>
      <c r="X22">
        <v>1</v>
      </c>
      <c r="Y22">
        <v>0</v>
      </c>
      <c r="Z22">
        <v>1</v>
      </c>
      <c r="AA22">
        <v>2</v>
      </c>
      <c r="AB22">
        <v>0</v>
      </c>
      <c r="AC22">
        <v>0</v>
      </c>
      <c r="AD22">
        <v>1</v>
      </c>
      <c r="AE22">
        <v>3</v>
      </c>
      <c r="AF22">
        <v>0</v>
      </c>
      <c r="AG22">
        <v>0</v>
      </c>
      <c r="AH22">
        <v>4</v>
      </c>
      <c r="AI22">
        <v>2</v>
      </c>
      <c r="AJ22">
        <v>0</v>
      </c>
      <c r="AK22">
        <v>0</v>
      </c>
      <c r="AL22">
        <v>1</v>
      </c>
      <c r="AM22">
        <v>1</v>
      </c>
      <c r="AN22">
        <v>1</v>
      </c>
      <c r="AO22">
        <v>0</v>
      </c>
      <c r="AP22">
        <v>0</v>
      </c>
      <c r="AQ22">
        <v>1</v>
      </c>
      <c r="AR22">
        <v>2</v>
      </c>
      <c r="AS22">
        <v>3</v>
      </c>
      <c r="AT22" t="s">
        <v>1053</v>
      </c>
      <c r="AU22">
        <v>11</v>
      </c>
      <c r="AV22">
        <v>33</v>
      </c>
      <c r="AW22" t="s">
        <v>1053</v>
      </c>
      <c r="AX22">
        <v>6</v>
      </c>
      <c r="AY22" t="s">
        <v>1053</v>
      </c>
      <c r="AZ22">
        <v>4</v>
      </c>
      <c r="BA22">
        <v>6</v>
      </c>
      <c r="BB22" t="s">
        <v>1053</v>
      </c>
      <c r="BC22">
        <v>8</v>
      </c>
      <c r="BD22">
        <v>8</v>
      </c>
      <c r="BE22" t="s">
        <v>1053</v>
      </c>
      <c r="BF22">
        <v>112</v>
      </c>
      <c r="BG22" t="s">
        <v>1054</v>
      </c>
      <c r="BH22">
        <v>1</v>
      </c>
      <c r="BI22">
        <v>2</v>
      </c>
      <c r="BJ22" t="s">
        <v>1053</v>
      </c>
      <c r="BV22" t="s">
        <v>291</v>
      </c>
      <c r="BW22" t="s">
        <v>291</v>
      </c>
      <c r="BX22" t="s">
        <v>293</v>
      </c>
      <c r="BY22">
        <v>3</v>
      </c>
      <c r="BZ22">
        <v>3</v>
      </c>
      <c r="CA22">
        <v>0</v>
      </c>
      <c r="CB22">
        <v>30</v>
      </c>
      <c r="CC22">
        <v>0</v>
      </c>
      <c r="CD22" s="2" t="s">
        <v>479</v>
      </c>
      <c r="CE22" s="3">
        <v>1</v>
      </c>
      <c r="CF22" s="2">
        <v>0.91666666666666663</v>
      </c>
      <c r="CG22" s="2">
        <v>0.20833333333333334</v>
      </c>
      <c r="CH22" s="2">
        <v>0.71875</v>
      </c>
      <c r="CI22" s="2">
        <v>0.91666666666666663</v>
      </c>
      <c r="CJ22" s="2">
        <v>0.20833333333333334</v>
      </c>
      <c r="CK22" s="2">
        <v>0.35416666666666669</v>
      </c>
      <c r="CL22" t="s">
        <v>295</v>
      </c>
      <c r="CM22" s="2" t="s">
        <v>296</v>
      </c>
      <c r="CN22" s="3">
        <v>1</v>
      </c>
      <c r="CO22" s="2"/>
      <c r="CP22" s="2"/>
      <c r="CQ22" s="2">
        <v>0.35416666666666669</v>
      </c>
      <c r="CR22" s="2">
        <v>0.71875</v>
      </c>
      <c r="CS22" s="2"/>
      <c r="CT22" s="2"/>
      <c r="CV22">
        <v>1453</v>
      </c>
      <c r="CW22">
        <v>1453</v>
      </c>
      <c r="CX22">
        <v>339</v>
      </c>
      <c r="CY22" t="s">
        <v>291</v>
      </c>
      <c r="CZ22" t="s">
        <v>291</v>
      </c>
      <c r="DA22" t="s">
        <v>291</v>
      </c>
      <c r="DB22" t="s">
        <v>291</v>
      </c>
      <c r="DC22" t="s">
        <v>293</v>
      </c>
      <c r="DD22" t="s">
        <v>291</v>
      </c>
      <c r="DE22">
        <v>329</v>
      </c>
      <c r="DF22">
        <v>55</v>
      </c>
      <c r="DG22">
        <v>8071</v>
      </c>
      <c r="DH22">
        <v>448</v>
      </c>
      <c r="DI22">
        <v>17422</v>
      </c>
      <c r="DJ22">
        <v>11</v>
      </c>
      <c r="DK22">
        <v>141</v>
      </c>
      <c r="DL22">
        <v>2150</v>
      </c>
      <c r="DM22">
        <v>3</v>
      </c>
      <c r="DN22">
        <v>69</v>
      </c>
      <c r="DO22">
        <v>980</v>
      </c>
      <c r="DP22">
        <v>12416.5</v>
      </c>
      <c r="DQ22">
        <v>0</v>
      </c>
      <c r="DR22">
        <v>0</v>
      </c>
      <c r="DS22">
        <v>0</v>
      </c>
      <c r="DT22">
        <v>0</v>
      </c>
      <c r="DU22">
        <v>214</v>
      </c>
      <c r="DV22">
        <v>176</v>
      </c>
      <c r="DW22">
        <v>1911</v>
      </c>
      <c r="DX22">
        <v>1228</v>
      </c>
      <c r="DY22">
        <v>533</v>
      </c>
      <c r="DZ22">
        <v>302</v>
      </c>
      <c r="EA22">
        <v>77</v>
      </c>
      <c r="EB22">
        <v>89</v>
      </c>
      <c r="EC22">
        <v>49185</v>
      </c>
      <c r="ED22">
        <v>76</v>
      </c>
      <c r="EE22">
        <v>2</v>
      </c>
      <c r="EF22">
        <v>20</v>
      </c>
      <c r="EG22">
        <v>3</v>
      </c>
      <c r="EH22">
        <v>2</v>
      </c>
      <c r="EI22">
        <v>2</v>
      </c>
      <c r="EJ22">
        <v>1205</v>
      </c>
      <c r="EK22">
        <v>50390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17422</v>
      </c>
      <c r="FE22">
        <v>101232.5</v>
      </c>
      <c r="FF22">
        <v>1133</v>
      </c>
      <c r="FG22">
        <v>0.68162604303908647</v>
      </c>
      <c r="FH22">
        <v>1.8524465671204799</v>
      </c>
      <c r="FI22">
        <v>1418</v>
      </c>
      <c r="FJ22">
        <v>501</v>
      </c>
      <c r="FK22">
        <v>545</v>
      </c>
      <c r="FL22">
        <v>1499</v>
      </c>
      <c r="FM22">
        <v>879012</v>
      </c>
      <c r="FN22">
        <v>0.58799999999999997</v>
      </c>
      <c r="FO22">
        <v>312675</v>
      </c>
      <c r="FP22">
        <v>0.52100000000000002</v>
      </c>
      <c r="FQ22">
        <v>886243</v>
      </c>
      <c r="FR22">
        <v>0.22800000000000001</v>
      </c>
      <c r="FS22">
        <v>3</v>
      </c>
      <c r="FT22">
        <v>1</v>
      </c>
      <c r="FU22">
        <v>1</v>
      </c>
      <c r="FV22" t="s">
        <v>291</v>
      </c>
      <c r="FW22" t="s">
        <v>291</v>
      </c>
      <c r="FX22" t="s">
        <v>293</v>
      </c>
      <c r="FY22" t="s">
        <v>291</v>
      </c>
      <c r="FZ22" t="s">
        <v>1058</v>
      </c>
      <c r="GA22">
        <v>19</v>
      </c>
      <c r="GB22">
        <v>558</v>
      </c>
      <c r="GC22">
        <v>14</v>
      </c>
      <c r="GD22">
        <v>390</v>
      </c>
      <c r="GE22">
        <v>794</v>
      </c>
      <c r="GF22" t="s">
        <v>1356</v>
      </c>
      <c r="GG22">
        <v>16</v>
      </c>
      <c r="GH22">
        <v>3</v>
      </c>
      <c r="GI22">
        <v>49</v>
      </c>
      <c r="GJ22" t="s">
        <v>293</v>
      </c>
      <c r="GK22" t="s">
        <v>293</v>
      </c>
      <c r="GL22" t="s">
        <v>293</v>
      </c>
      <c r="GM22">
        <v>3</v>
      </c>
      <c r="GN22" t="s">
        <v>293</v>
      </c>
      <c r="GO22">
        <v>0</v>
      </c>
      <c r="GP22">
        <v>5</v>
      </c>
      <c r="GQ22" t="s">
        <v>293</v>
      </c>
      <c r="GR22">
        <v>50</v>
      </c>
      <c r="GS22" t="s">
        <v>293</v>
      </c>
      <c r="GT22">
        <v>5</v>
      </c>
      <c r="GU22">
        <v>5</v>
      </c>
      <c r="GV22" t="s">
        <v>297</v>
      </c>
      <c r="GW22">
        <v>0</v>
      </c>
      <c r="GX22" t="s">
        <v>297</v>
      </c>
      <c r="GY22">
        <v>16</v>
      </c>
      <c r="GZ22" t="s">
        <v>298</v>
      </c>
      <c r="HA22">
        <v>41</v>
      </c>
      <c r="HB22" t="s">
        <v>298</v>
      </c>
      <c r="HC22">
        <v>9</v>
      </c>
      <c r="HD22">
        <v>9</v>
      </c>
      <c r="HE22">
        <v>5</v>
      </c>
      <c r="HF22">
        <v>17</v>
      </c>
      <c r="HG22" t="s">
        <v>1357</v>
      </c>
      <c r="HH22">
        <v>3</v>
      </c>
      <c r="HI22">
        <v>7</v>
      </c>
      <c r="HJ22">
        <v>14546</v>
      </c>
      <c r="HK22">
        <v>14546</v>
      </c>
      <c r="HL22">
        <v>798</v>
      </c>
      <c r="HM22" t="s">
        <v>293</v>
      </c>
      <c r="HN22">
        <v>17959</v>
      </c>
      <c r="HO22">
        <v>5836</v>
      </c>
      <c r="HP22">
        <v>0</v>
      </c>
      <c r="HQ22">
        <v>5</v>
      </c>
      <c r="HR22">
        <v>5</v>
      </c>
      <c r="HS22">
        <v>424</v>
      </c>
      <c r="HT22" t="s">
        <v>293</v>
      </c>
      <c r="HU22" t="s">
        <v>293</v>
      </c>
      <c r="HV22" t="s">
        <v>293</v>
      </c>
      <c r="HW22" t="s">
        <v>293</v>
      </c>
      <c r="HX22" t="s">
        <v>293</v>
      </c>
      <c r="HY22" t="s">
        <v>293</v>
      </c>
      <c r="HZ22" t="s">
        <v>293</v>
      </c>
      <c r="IA22" t="s">
        <v>293</v>
      </c>
      <c r="IB22" t="s">
        <v>293</v>
      </c>
      <c r="IC22" t="s">
        <v>293</v>
      </c>
      <c r="ID22" t="s">
        <v>293</v>
      </c>
      <c r="IE22" s="3" t="s">
        <v>293</v>
      </c>
      <c r="IF22" s="3" t="s">
        <v>293</v>
      </c>
      <c r="IG22" t="s">
        <v>293</v>
      </c>
      <c r="IH22" t="s">
        <v>293</v>
      </c>
      <c r="II22" t="s">
        <v>293</v>
      </c>
      <c r="IJ22" t="s">
        <v>344</v>
      </c>
      <c r="IK22" t="s">
        <v>1085</v>
      </c>
      <c r="IL22" s="88">
        <v>33298</v>
      </c>
      <c r="IM22" s="88">
        <v>40909</v>
      </c>
      <c r="IN22" t="s">
        <v>291</v>
      </c>
      <c r="IO22" t="s">
        <v>291</v>
      </c>
      <c r="IP22" t="s">
        <v>291</v>
      </c>
      <c r="IQ22" t="s">
        <v>291</v>
      </c>
      <c r="IR22" t="s">
        <v>291</v>
      </c>
      <c r="IS22" t="s">
        <v>328</v>
      </c>
      <c r="IT22">
        <v>6</v>
      </c>
      <c r="IY22" t="s">
        <v>302</v>
      </c>
    </row>
    <row r="23" spans="1:259" x14ac:dyDescent="0.2">
      <c r="A23">
        <v>19</v>
      </c>
      <c r="B23" t="s">
        <v>450</v>
      </c>
      <c r="C23" t="s">
        <v>451</v>
      </c>
      <c r="D23">
        <v>685</v>
      </c>
      <c r="E23" t="s">
        <v>317</v>
      </c>
      <c r="F23">
        <v>274.5</v>
      </c>
      <c r="G23" t="s">
        <v>453</v>
      </c>
      <c r="H23" t="s">
        <v>452</v>
      </c>
      <c r="I23" t="s">
        <v>454</v>
      </c>
      <c r="J23" t="s">
        <v>286</v>
      </c>
      <c r="K23" t="s">
        <v>1086</v>
      </c>
      <c r="L23" t="s">
        <v>455</v>
      </c>
      <c r="M23" t="s">
        <v>456</v>
      </c>
      <c r="N23" t="s">
        <v>290</v>
      </c>
      <c r="O23" t="s">
        <v>291</v>
      </c>
      <c r="P23" t="s">
        <v>1358</v>
      </c>
      <c r="Q23" t="s">
        <v>292</v>
      </c>
      <c r="R23" t="s">
        <v>291</v>
      </c>
      <c r="V23">
        <v>0</v>
      </c>
      <c r="W23">
        <v>1</v>
      </c>
      <c r="X23">
        <v>0</v>
      </c>
      <c r="Y23">
        <v>1</v>
      </c>
      <c r="Z23">
        <v>0</v>
      </c>
      <c r="AA23">
        <v>2</v>
      </c>
      <c r="AB23">
        <v>0</v>
      </c>
      <c r="AC23">
        <v>0</v>
      </c>
      <c r="AD23">
        <v>1</v>
      </c>
      <c r="AE23">
        <v>2</v>
      </c>
      <c r="AF23">
        <v>2</v>
      </c>
      <c r="AG23">
        <v>0</v>
      </c>
      <c r="AH23">
        <v>5</v>
      </c>
      <c r="AI23">
        <v>3</v>
      </c>
      <c r="AJ23">
        <v>0</v>
      </c>
      <c r="AK23">
        <v>0</v>
      </c>
      <c r="AL23">
        <v>0.75</v>
      </c>
      <c r="AM23">
        <v>0.75</v>
      </c>
      <c r="AN23">
        <v>1</v>
      </c>
      <c r="AO23">
        <v>0</v>
      </c>
      <c r="AP23">
        <v>1</v>
      </c>
      <c r="AQ23">
        <v>1</v>
      </c>
      <c r="AR23">
        <v>1</v>
      </c>
      <c r="AS23">
        <v>1</v>
      </c>
      <c r="AT23" t="s">
        <v>1053</v>
      </c>
      <c r="AU23">
        <v>52</v>
      </c>
      <c r="AV23">
        <v>52</v>
      </c>
      <c r="AW23" t="s">
        <v>1053</v>
      </c>
      <c r="BF23">
        <v>64</v>
      </c>
      <c r="BG23" t="s">
        <v>1054</v>
      </c>
      <c r="BH23">
        <v>1</v>
      </c>
      <c r="BI23">
        <v>2</v>
      </c>
      <c r="BJ23" t="s">
        <v>1053</v>
      </c>
      <c r="BN23">
        <v>1</v>
      </c>
      <c r="BO23" t="s">
        <v>1054</v>
      </c>
      <c r="BP23">
        <v>1</v>
      </c>
      <c r="BQ23">
        <v>1</v>
      </c>
      <c r="BR23" t="s">
        <v>1053</v>
      </c>
      <c r="BV23" t="s">
        <v>291</v>
      </c>
      <c r="BW23" t="s">
        <v>291</v>
      </c>
      <c r="BX23" t="s">
        <v>293</v>
      </c>
      <c r="BY23">
        <v>2</v>
      </c>
      <c r="BZ23">
        <v>3</v>
      </c>
      <c r="CA23">
        <v>2</v>
      </c>
      <c r="CB23">
        <v>21</v>
      </c>
      <c r="CC23">
        <v>11</v>
      </c>
      <c r="CD23" s="2" t="s">
        <v>325</v>
      </c>
      <c r="CE23" s="3">
        <v>1</v>
      </c>
      <c r="CF23" s="2">
        <v>0.71875</v>
      </c>
      <c r="CG23" s="2">
        <v>0.35416666666666669</v>
      </c>
      <c r="CH23" s="2"/>
      <c r="CI23" s="2"/>
      <c r="CJ23" s="2"/>
      <c r="CK23" s="2"/>
      <c r="CL23" t="s">
        <v>295</v>
      </c>
      <c r="CM23" s="2" t="s">
        <v>296</v>
      </c>
      <c r="CN23" s="3">
        <v>1</v>
      </c>
      <c r="CO23" s="2">
        <v>0.35416666666666669</v>
      </c>
      <c r="CP23" s="2">
        <v>0.71875</v>
      </c>
      <c r="CQ23" s="2"/>
      <c r="CR23" s="2"/>
      <c r="CS23" s="2"/>
      <c r="CT23" s="2"/>
      <c r="CU23" t="s">
        <v>1055</v>
      </c>
      <c r="CV23">
        <v>384</v>
      </c>
      <c r="CW23">
        <v>384</v>
      </c>
      <c r="CX23">
        <v>1548</v>
      </c>
      <c r="CY23" t="s">
        <v>291</v>
      </c>
      <c r="CZ23" t="s">
        <v>291</v>
      </c>
      <c r="DA23" t="s">
        <v>291</v>
      </c>
      <c r="DB23" t="s">
        <v>291</v>
      </c>
      <c r="DC23" t="s">
        <v>293</v>
      </c>
      <c r="DD23" t="s">
        <v>291</v>
      </c>
      <c r="DE23">
        <v>70</v>
      </c>
      <c r="DF23">
        <v>66</v>
      </c>
      <c r="DG23">
        <v>1783</v>
      </c>
      <c r="DH23">
        <v>2678</v>
      </c>
      <c r="DI23">
        <v>9058</v>
      </c>
      <c r="DJ23">
        <v>124</v>
      </c>
      <c r="DK23">
        <v>2215</v>
      </c>
      <c r="DL23">
        <v>408</v>
      </c>
      <c r="DM23">
        <v>51</v>
      </c>
      <c r="DN23">
        <v>1241</v>
      </c>
      <c r="DO23">
        <v>123</v>
      </c>
      <c r="DP23">
        <v>9109</v>
      </c>
      <c r="DQ23">
        <v>0</v>
      </c>
      <c r="DR23">
        <v>1</v>
      </c>
      <c r="DS23">
        <v>0</v>
      </c>
      <c r="DT23">
        <v>2</v>
      </c>
      <c r="DU23">
        <v>0</v>
      </c>
      <c r="DV23">
        <v>74</v>
      </c>
      <c r="DW23">
        <v>0</v>
      </c>
      <c r="DX23">
        <v>2134</v>
      </c>
      <c r="DY23">
        <v>0</v>
      </c>
      <c r="DZ23">
        <v>49</v>
      </c>
      <c r="EA23">
        <v>0</v>
      </c>
      <c r="EB23">
        <v>84</v>
      </c>
      <c r="EC23">
        <v>24130</v>
      </c>
      <c r="ED23">
        <v>0</v>
      </c>
      <c r="EE23">
        <v>59</v>
      </c>
      <c r="EF23">
        <v>0</v>
      </c>
      <c r="EG23">
        <v>0</v>
      </c>
      <c r="EH23">
        <v>0</v>
      </c>
      <c r="EI23">
        <v>0</v>
      </c>
      <c r="EJ23">
        <v>590</v>
      </c>
      <c r="EK23">
        <v>24720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9058</v>
      </c>
      <c r="FE23">
        <v>70733</v>
      </c>
      <c r="FF23">
        <v>602</v>
      </c>
      <c r="FG23">
        <v>0.90853780171553955</v>
      </c>
      <c r="FH23">
        <v>2.3516523705033578</v>
      </c>
      <c r="FI23">
        <v>818</v>
      </c>
      <c r="FJ23">
        <v>318</v>
      </c>
      <c r="FK23">
        <v>393</v>
      </c>
      <c r="FL23">
        <v>1211</v>
      </c>
      <c r="FM23">
        <v>1026530</v>
      </c>
      <c r="FN23">
        <v>1.9</v>
      </c>
      <c r="FO23">
        <v>680751</v>
      </c>
      <c r="FP23">
        <v>1.5</v>
      </c>
      <c r="FQ23">
        <v>2557494</v>
      </c>
      <c r="FR23">
        <v>1.3</v>
      </c>
      <c r="FS23">
        <v>3</v>
      </c>
      <c r="FT23">
        <v>2</v>
      </c>
      <c r="FU23">
        <v>1</v>
      </c>
      <c r="FV23" t="s">
        <v>291</v>
      </c>
      <c r="FW23" t="s">
        <v>291</v>
      </c>
      <c r="FX23" t="s">
        <v>457</v>
      </c>
      <c r="FY23" t="s">
        <v>291</v>
      </c>
      <c r="FZ23" t="s">
        <v>1058</v>
      </c>
      <c r="GA23">
        <v>20</v>
      </c>
      <c r="GB23">
        <v>561</v>
      </c>
      <c r="GC23">
        <v>16</v>
      </c>
      <c r="GD23">
        <v>476</v>
      </c>
      <c r="GE23">
        <v>968</v>
      </c>
      <c r="GF23" t="s">
        <v>293</v>
      </c>
      <c r="GG23">
        <v>0</v>
      </c>
      <c r="GH23">
        <v>46</v>
      </c>
      <c r="GI23">
        <v>59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5</v>
      </c>
      <c r="GQ23">
        <v>0</v>
      </c>
      <c r="GR23">
        <v>5</v>
      </c>
      <c r="GS23">
        <v>86</v>
      </c>
      <c r="GT23">
        <v>0</v>
      </c>
      <c r="GU23">
        <v>0</v>
      </c>
      <c r="GV23" t="s">
        <v>366</v>
      </c>
      <c r="GW23">
        <v>0</v>
      </c>
      <c r="GX23" t="s">
        <v>513</v>
      </c>
      <c r="GY23">
        <v>0</v>
      </c>
      <c r="GZ23" t="s">
        <v>333</v>
      </c>
      <c r="HA23">
        <v>0</v>
      </c>
      <c r="HB23" t="s">
        <v>689</v>
      </c>
      <c r="HC23">
        <v>0</v>
      </c>
      <c r="HD23">
        <v>0</v>
      </c>
      <c r="HE23" t="s">
        <v>856</v>
      </c>
      <c r="HF23">
        <v>0</v>
      </c>
      <c r="HG23" t="s">
        <v>459</v>
      </c>
      <c r="HH23" t="s">
        <v>564</v>
      </c>
      <c r="HI23">
        <v>0</v>
      </c>
      <c r="HJ23">
        <v>8782</v>
      </c>
      <c r="HK23">
        <v>8782</v>
      </c>
      <c r="HL23">
        <v>61</v>
      </c>
      <c r="HM23">
        <v>71</v>
      </c>
      <c r="HN23">
        <v>8115</v>
      </c>
      <c r="HO23">
        <v>5858</v>
      </c>
      <c r="HP23">
        <v>1</v>
      </c>
      <c r="HQ23">
        <v>5</v>
      </c>
      <c r="HR23">
        <v>7</v>
      </c>
      <c r="HS23">
        <v>0</v>
      </c>
      <c r="HT23" t="s">
        <v>293</v>
      </c>
      <c r="HU23">
        <v>111</v>
      </c>
      <c r="HV23">
        <v>75</v>
      </c>
      <c r="HW23" t="s">
        <v>293</v>
      </c>
      <c r="HX23">
        <v>24</v>
      </c>
      <c r="HY23" t="s">
        <v>293</v>
      </c>
      <c r="HZ23">
        <v>781</v>
      </c>
      <c r="IA23">
        <v>944</v>
      </c>
      <c r="IB23" t="s">
        <v>293</v>
      </c>
      <c r="IC23" t="s">
        <v>293</v>
      </c>
      <c r="ID23" t="s">
        <v>293</v>
      </c>
      <c r="IE23" s="3">
        <v>14</v>
      </c>
      <c r="IF23" s="3" t="s">
        <v>293</v>
      </c>
      <c r="IG23" t="s">
        <v>293</v>
      </c>
      <c r="IH23" t="s">
        <v>293</v>
      </c>
      <c r="II23" t="s">
        <v>293</v>
      </c>
      <c r="IJ23" t="s">
        <v>461</v>
      </c>
      <c r="IK23" t="s">
        <v>462</v>
      </c>
      <c r="IL23" s="88">
        <v>34790</v>
      </c>
      <c r="IM23" s="88">
        <v>38353</v>
      </c>
      <c r="IN23" t="s">
        <v>291</v>
      </c>
      <c r="IO23" t="s">
        <v>291</v>
      </c>
      <c r="IP23" t="s">
        <v>291</v>
      </c>
      <c r="IQ23" t="s">
        <v>293</v>
      </c>
      <c r="IR23" t="s">
        <v>293</v>
      </c>
      <c r="IS23" t="s">
        <v>328</v>
      </c>
      <c r="IT23">
        <v>6</v>
      </c>
      <c r="IY23" t="s">
        <v>302</v>
      </c>
    </row>
    <row r="24" spans="1:259" x14ac:dyDescent="0.2">
      <c r="A24">
        <v>20</v>
      </c>
      <c r="B24" t="s">
        <v>463</v>
      </c>
      <c r="C24" t="s">
        <v>464</v>
      </c>
      <c r="D24">
        <v>1182</v>
      </c>
      <c r="E24" t="s">
        <v>424</v>
      </c>
      <c r="F24">
        <v>525</v>
      </c>
      <c r="G24" t="s">
        <v>466</v>
      </c>
      <c r="H24" t="s">
        <v>465</v>
      </c>
      <c r="I24" t="s">
        <v>467</v>
      </c>
      <c r="J24" t="s">
        <v>286</v>
      </c>
      <c r="K24" t="s">
        <v>468</v>
      </c>
      <c r="L24" t="s">
        <v>469</v>
      </c>
      <c r="M24" t="s">
        <v>470</v>
      </c>
      <c r="N24" t="s">
        <v>322</v>
      </c>
      <c r="O24" t="s">
        <v>291</v>
      </c>
      <c r="P24" t="s">
        <v>471</v>
      </c>
      <c r="Q24" t="s">
        <v>1359</v>
      </c>
      <c r="R24" t="s">
        <v>291</v>
      </c>
      <c r="V24">
        <v>1</v>
      </c>
      <c r="W24">
        <v>0</v>
      </c>
      <c r="X24">
        <v>0</v>
      </c>
      <c r="Y24">
        <v>2</v>
      </c>
      <c r="Z24">
        <v>0</v>
      </c>
      <c r="AA24">
        <v>1</v>
      </c>
      <c r="AB24">
        <v>0</v>
      </c>
      <c r="AC24">
        <v>0</v>
      </c>
      <c r="AD24">
        <v>2</v>
      </c>
      <c r="AE24">
        <v>2</v>
      </c>
      <c r="AF24">
        <v>0</v>
      </c>
      <c r="AG24">
        <v>2</v>
      </c>
      <c r="AH24">
        <v>6</v>
      </c>
      <c r="AI24">
        <v>2</v>
      </c>
      <c r="AJ24">
        <v>0</v>
      </c>
      <c r="AK24">
        <v>0</v>
      </c>
      <c r="AL24">
        <v>0.25</v>
      </c>
      <c r="AM24">
        <v>0.25</v>
      </c>
      <c r="AN24">
        <v>0</v>
      </c>
      <c r="AO24">
        <v>0</v>
      </c>
      <c r="AP24">
        <v>0</v>
      </c>
      <c r="AQ24">
        <v>0</v>
      </c>
      <c r="AR24">
        <v>2</v>
      </c>
      <c r="AS24">
        <v>7.5</v>
      </c>
      <c r="AT24" t="s">
        <v>1053</v>
      </c>
      <c r="AU24">
        <v>20</v>
      </c>
      <c r="AV24">
        <v>20</v>
      </c>
      <c r="AW24" t="s">
        <v>1053</v>
      </c>
      <c r="AX24">
        <v>86</v>
      </c>
      <c r="AY24" t="s">
        <v>1057</v>
      </c>
      <c r="AZ24">
        <v>4</v>
      </c>
      <c r="BA24">
        <v>15</v>
      </c>
      <c r="BB24" t="s">
        <v>1054</v>
      </c>
      <c r="BF24">
        <v>168</v>
      </c>
      <c r="BG24" t="s">
        <v>1054</v>
      </c>
      <c r="BH24">
        <v>1</v>
      </c>
      <c r="BI24">
        <v>1</v>
      </c>
      <c r="BJ24" t="s">
        <v>1053</v>
      </c>
      <c r="BS24">
        <v>1</v>
      </c>
      <c r="BT24">
        <v>2</v>
      </c>
      <c r="BU24" t="s">
        <v>1054</v>
      </c>
      <c r="BV24" t="s">
        <v>291</v>
      </c>
      <c r="BW24" t="s">
        <v>291</v>
      </c>
      <c r="BX24" t="s">
        <v>293</v>
      </c>
      <c r="BY24">
        <v>3</v>
      </c>
      <c r="BZ24">
        <v>3</v>
      </c>
      <c r="CA24">
        <v>0</v>
      </c>
      <c r="CB24">
        <v>23</v>
      </c>
      <c r="CC24">
        <v>0</v>
      </c>
      <c r="CD24" s="2" t="s">
        <v>325</v>
      </c>
      <c r="CE24" s="3">
        <v>1</v>
      </c>
      <c r="CF24" s="2">
        <v>0</v>
      </c>
      <c r="CG24" s="2">
        <v>0.29166666666666669</v>
      </c>
      <c r="CH24" s="2">
        <v>0.71875</v>
      </c>
      <c r="CI24" s="2">
        <v>0.35416666666666669</v>
      </c>
      <c r="CJ24" s="2">
        <v>0</v>
      </c>
      <c r="CK24" s="2">
        <v>0</v>
      </c>
      <c r="CL24" t="s">
        <v>295</v>
      </c>
      <c r="CM24" s="2" t="s">
        <v>296</v>
      </c>
      <c r="CN24" s="3">
        <v>1</v>
      </c>
      <c r="CO24" s="2"/>
      <c r="CP24" s="2"/>
      <c r="CQ24" s="2">
        <v>0.35416666666666669</v>
      </c>
      <c r="CR24" s="2">
        <v>0.71875</v>
      </c>
      <c r="CS24" s="2"/>
      <c r="CT24" s="2"/>
      <c r="CV24">
        <v>916</v>
      </c>
      <c r="CW24">
        <v>0</v>
      </c>
      <c r="CX24">
        <v>2013</v>
      </c>
      <c r="CY24" t="s">
        <v>291</v>
      </c>
      <c r="CZ24" t="s">
        <v>291</v>
      </c>
      <c r="DA24" t="s">
        <v>291</v>
      </c>
      <c r="DB24" t="s">
        <v>293</v>
      </c>
      <c r="DC24" t="s">
        <v>293</v>
      </c>
      <c r="DD24" t="s">
        <v>291</v>
      </c>
      <c r="DE24">
        <v>31</v>
      </c>
      <c r="DF24">
        <v>266</v>
      </c>
      <c r="DG24">
        <v>4387</v>
      </c>
      <c r="DH24">
        <v>2236</v>
      </c>
      <c r="DI24">
        <v>13543</v>
      </c>
      <c r="DJ24">
        <v>171</v>
      </c>
      <c r="DK24">
        <v>2270</v>
      </c>
      <c r="DL24">
        <v>819</v>
      </c>
      <c r="DM24">
        <v>7</v>
      </c>
      <c r="DN24">
        <v>1129</v>
      </c>
      <c r="DO24">
        <v>218</v>
      </c>
      <c r="DP24">
        <v>10919.25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27</v>
      </c>
      <c r="DW24">
        <v>0</v>
      </c>
      <c r="DX24">
        <v>2720</v>
      </c>
      <c r="DY24">
        <v>0</v>
      </c>
      <c r="DZ24">
        <v>912</v>
      </c>
      <c r="EA24">
        <v>0</v>
      </c>
      <c r="EB24">
        <v>204</v>
      </c>
      <c r="EC24">
        <v>45095</v>
      </c>
      <c r="ED24">
        <v>0</v>
      </c>
      <c r="EE24">
        <v>9</v>
      </c>
      <c r="EF24">
        <v>0</v>
      </c>
      <c r="EG24">
        <v>8</v>
      </c>
      <c r="EH24">
        <v>0</v>
      </c>
      <c r="EI24">
        <v>33</v>
      </c>
      <c r="EJ24">
        <v>870</v>
      </c>
      <c r="EK24">
        <v>45965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13543</v>
      </c>
      <c r="FE24">
        <v>148557</v>
      </c>
      <c r="FF24">
        <v>937</v>
      </c>
      <c r="FG24">
        <v>0.77844514151279676</v>
      </c>
      <c r="FH24">
        <v>3.5302630640906822</v>
      </c>
      <c r="FI24">
        <v>1139</v>
      </c>
      <c r="FJ24">
        <v>495</v>
      </c>
      <c r="FK24">
        <v>447</v>
      </c>
      <c r="FL24">
        <v>1408</v>
      </c>
      <c r="FM24">
        <v>1327442</v>
      </c>
      <c r="FN24">
        <v>1.1599999999999999</v>
      </c>
      <c r="FO24">
        <v>1057209</v>
      </c>
      <c r="FP24">
        <v>1.25</v>
      </c>
      <c r="FQ24">
        <v>2070375</v>
      </c>
      <c r="FR24">
        <v>0.56999999999999995</v>
      </c>
      <c r="FS24">
        <v>4</v>
      </c>
      <c r="FT24">
        <v>1</v>
      </c>
      <c r="FU24">
        <v>1</v>
      </c>
      <c r="FV24" t="s">
        <v>291</v>
      </c>
      <c r="FW24" t="s">
        <v>293</v>
      </c>
      <c r="FX24" t="s">
        <v>293</v>
      </c>
      <c r="FY24" t="s">
        <v>291</v>
      </c>
      <c r="FZ24" t="s">
        <v>1058</v>
      </c>
      <c r="GA24">
        <v>10</v>
      </c>
      <c r="GB24">
        <v>292</v>
      </c>
      <c r="GC24">
        <v>10</v>
      </c>
      <c r="GD24">
        <v>237</v>
      </c>
      <c r="GE24">
        <v>484</v>
      </c>
      <c r="GF24" t="s">
        <v>293</v>
      </c>
      <c r="GG24">
        <v>0</v>
      </c>
      <c r="GH24">
        <v>142</v>
      </c>
      <c r="GI24">
        <v>383</v>
      </c>
      <c r="GJ24" t="s">
        <v>293</v>
      </c>
      <c r="GK24" t="s">
        <v>293</v>
      </c>
      <c r="GL24" t="s">
        <v>293</v>
      </c>
      <c r="GM24" t="s">
        <v>293</v>
      </c>
      <c r="GN24" t="s">
        <v>293</v>
      </c>
      <c r="GO24" t="s">
        <v>293</v>
      </c>
      <c r="GP24" t="s">
        <v>293</v>
      </c>
      <c r="GQ24" t="s">
        <v>293</v>
      </c>
      <c r="GR24">
        <v>54</v>
      </c>
      <c r="GS24">
        <v>0</v>
      </c>
      <c r="GT24">
        <v>0</v>
      </c>
      <c r="GU24">
        <v>0</v>
      </c>
      <c r="GV24" t="s">
        <v>293</v>
      </c>
      <c r="GW24">
        <v>0</v>
      </c>
      <c r="GX24" t="s">
        <v>293</v>
      </c>
      <c r="GY24">
        <v>0</v>
      </c>
      <c r="GZ24" t="s">
        <v>333</v>
      </c>
      <c r="HA24">
        <v>45</v>
      </c>
      <c r="HB24" t="s">
        <v>689</v>
      </c>
      <c r="HC24">
        <v>9</v>
      </c>
      <c r="HD24">
        <v>5</v>
      </c>
      <c r="HE24" t="s">
        <v>856</v>
      </c>
      <c r="HF24">
        <v>16</v>
      </c>
      <c r="HG24">
        <v>0</v>
      </c>
      <c r="HH24">
        <v>0</v>
      </c>
      <c r="HI24">
        <v>0</v>
      </c>
      <c r="HJ24">
        <v>15105</v>
      </c>
      <c r="HK24">
        <v>15105</v>
      </c>
      <c r="HL24">
        <v>2043</v>
      </c>
      <c r="HM24">
        <v>9849</v>
      </c>
      <c r="HN24">
        <v>6904</v>
      </c>
      <c r="HO24">
        <v>9849</v>
      </c>
      <c r="HP24">
        <v>3</v>
      </c>
      <c r="HQ24">
        <v>3</v>
      </c>
      <c r="HR24">
        <v>3</v>
      </c>
      <c r="HS24">
        <v>91</v>
      </c>
      <c r="HT24">
        <v>0</v>
      </c>
      <c r="HU24">
        <v>386</v>
      </c>
      <c r="HV24">
        <v>386</v>
      </c>
      <c r="HW24" t="s">
        <v>293</v>
      </c>
      <c r="HX24">
        <v>54</v>
      </c>
      <c r="HY24" t="s">
        <v>293</v>
      </c>
      <c r="HZ24" t="s">
        <v>293</v>
      </c>
      <c r="IA24" t="s">
        <v>293</v>
      </c>
      <c r="IB24" t="s">
        <v>293</v>
      </c>
      <c r="IC24" t="s">
        <v>293</v>
      </c>
      <c r="ID24">
        <v>10</v>
      </c>
      <c r="IE24" s="3">
        <v>126</v>
      </c>
      <c r="IF24" s="3" t="s">
        <v>293</v>
      </c>
      <c r="IG24" t="s">
        <v>293</v>
      </c>
      <c r="IH24" t="s">
        <v>293</v>
      </c>
      <c r="II24" t="s">
        <v>293</v>
      </c>
      <c r="IJ24" t="s">
        <v>472</v>
      </c>
      <c r="IK24" t="s">
        <v>385</v>
      </c>
      <c r="IL24" s="88">
        <v>36465</v>
      </c>
      <c r="IM24" s="88">
        <v>40544</v>
      </c>
      <c r="IN24" t="s">
        <v>291</v>
      </c>
      <c r="IO24" t="s">
        <v>291</v>
      </c>
      <c r="IP24" t="s">
        <v>291</v>
      </c>
      <c r="IQ24" t="s">
        <v>291</v>
      </c>
      <c r="IR24" t="s">
        <v>291</v>
      </c>
      <c r="IS24" t="s">
        <v>328</v>
      </c>
      <c r="IT24">
        <v>6</v>
      </c>
      <c r="IY24" t="s">
        <v>302</v>
      </c>
    </row>
    <row r="25" spans="1:259" x14ac:dyDescent="0.2">
      <c r="A25">
        <v>21</v>
      </c>
      <c r="B25" t="s">
        <v>473</v>
      </c>
      <c r="C25" t="s">
        <v>474</v>
      </c>
      <c r="D25">
        <v>1076</v>
      </c>
      <c r="E25" t="s">
        <v>317</v>
      </c>
      <c r="F25">
        <v>308</v>
      </c>
      <c r="G25" t="s">
        <v>476</v>
      </c>
      <c r="H25" t="s">
        <v>475</v>
      </c>
      <c r="I25" t="s">
        <v>477</v>
      </c>
      <c r="J25" t="s">
        <v>286</v>
      </c>
      <c r="K25" t="s">
        <v>1087</v>
      </c>
      <c r="L25" t="s">
        <v>478</v>
      </c>
      <c r="M25" t="s">
        <v>1088</v>
      </c>
      <c r="N25" t="s">
        <v>290</v>
      </c>
      <c r="O25" t="s">
        <v>291</v>
      </c>
      <c r="P25" t="s">
        <v>1360</v>
      </c>
      <c r="Q25" t="s">
        <v>1089</v>
      </c>
      <c r="V25">
        <v>0</v>
      </c>
      <c r="W25">
        <v>1</v>
      </c>
      <c r="X25">
        <v>0</v>
      </c>
      <c r="Y25">
        <v>0</v>
      </c>
      <c r="Z25">
        <v>0</v>
      </c>
      <c r="AA25">
        <v>1</v>
      </c>
      <c r="AB25">
        <v>0</v>
      </c>
      <c r="AC25">
        <v>0</v>
      </c>
      <c r="AD25">
        <v>1</v>
      </c>
      <c r="AE25">
        <v>7</v>
      </c>
      <c r="AF25">
        <v>0</v>
      </c>
      <c r="AG25">
        <v>0</v>
      </c>
      <c r="AH25">
        <v>8</v>
      </c>
      <c r="AI25">
        <v>5</v>
      </c>
      <c r="AJ25">
        <v>0</v>
      </c>
      <c r="AK25">
        <v>0</v>
      </c>
      <c r="AL25">
        <v>0.5</v>
      </c>
      <c r="AM25">
        <v>0.5</v>
      </c>
      <c r="AN25">
        <v>0</v>
      </c>
      <c r="AO25">
        <v>0</v>
      </c>
      <c r="AP25">
        <v>0</v>
      </c>
      <c r="AQ25">
        <v>0</v>
      </c>
      <c r="AR25">
        <v>2</v>
      </c>
      <c r="AS25">
        <v>2</v>
      </c>
      <c r="AT25" t="s">
        <v>1053</v>
      </c>
      <c r="AU25">
        <v>14</v>
      </c>
      <c r="AV25">
        <v>42</v>
      </c>
      <c r="AW25" t="s">
        <v>1053</v>
      </c>
      <c r="AX25">
        <v>154</v>
      </c>
      <c r="AY25" t="s">
        <v>1053</v>
      </c>
      <c r="AZ25">
        <v>4</v>
      </c>
      <c r="BA25">
        <v>16</v>
      </c>
      <c r="BB25" t="s">
        <v>1054</v>
      </c>
      <c r="BC25">
        <v>11</v>
      </c>
      <c r="BD25">
        <v>66</v>
      </c>
      <c r="BE25" t="s">
        <v>1054</v>
      </c>
      <c r="BF25">
        <v>99</v>
      </c>
      <c r="BG25" t="s">
        <v>1054</v>
      </c>
      <c r="BH25">
        <v>1</v>
      </c>
      <c r="BI25">
        <v>1</v>
      </c>
      <c r="BJ25" t="s">
        <v>1053</v>
      </c>
      <c r="BV25" t="s">
        <v>291</v>
      </c>
      <c r="BW25" t="s">
        <v>291</v>
      </c>
      <c r="BX25" t="s">
        <v>293</v>
      </c>
      <c r="BY25">
        <v>0</v>
      </c>
      <c r="BZ25">
        <v>8</v>
      </c>
      <c r="CA25">
        <v>0</v>
      </c>
      <c r="CB25">
        <v>0</v>
      </c>
      <c r="CC25">
        <v>0</v>
      </c>
      <c r="CD25" s="2" t="s">
        <v>479</v>
      </c>
      <c r="CE25" s="3">
        <v>1</v>
      </c>
      <c r="CF25" s="2"/>
      <c r="CG25" s="2"/>
      <c r="CH25" s="2">
        <v>0.55208333333333337</v>
      </c>
      <c r="CI25" s="2">
        <v>0.35416666666666669</v>
      </c>
      <c r="CJ25" s="2">
        <v>0.71875</v>
      </c>
      <c r="CK25" s="2">
        <v>0.35416666666666669</v>
      </c>
      <c r="CL25" t="s">
        <v>295</v>
      </c>
      <c r="CM25" s="2" t="s">
        <v>313</v>
      </c>
      <c r="CN25" s="3">
        <v>0</v>
      </c>
      <c r="CO25" s="2">
        <v>0.35416666666666669</v>
      </c>
      <c r="CP25" s="2">
        <v>0.35416666666666669</v>
      </c>
      <c r="CQ25" s="2"/>
      <c r="CR25" s="2"/>
      <c r="CS25" s="2"/>
      <c r="CT25" s="2"/>
      <c r="CV25">
        <v>1592</v>
      </c>
      <c r="CW25">
        <v>1046</v>
      </c>
      <c r="CX25">
        <v>3907</v>
      </c>
      <c r="CY25" t="s">
        <v>291</v>
      </c>
      <c r="CZ25" t="s">
        <v>291</v>
      </c>
      <c r="DA25" t="s">
        <v>291</v>
      </c>
      <c r="DB25" t="s">
        <v>291</v>
      </c>
      <c r="DC25" t="s">
        <v>293</v>
      </c>
      <c r="DD25" t="s">
        <v>291</v>
      </c>
      <c r="DE25">
        <v>219</v>
      </c>
      <c r="DF25">
        <v>36</v>
      </c>
      <c r="DG25">
        <v>8975</v>
      </c>
      <c r="DH25">
        <v>862</v>
      </c>
      <c r="DI25">
        <v>19929</v>
      </c>
      <c r="DJ25">
        <v>95</v>
      </c>
      <c r="DK25">
        <v>3835</v>
      </c>
      <c r="DL25">
        <v>754</v>
      </c>
      <c r="DM25">
        <v>24</v>
      </c>
      <c r="DN25">
        <v>2266</v>
      </c>
      <c r="DO25">
        <v>102</v>
      </c>
      <c r="DP25">
        <v>15556.5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34</v>
      </c>
      <c r="DW25">
        <v>0</v>
      </c>
      <c r="DX25">
        <v>3354</v>
      </c>
      <c r="DY25">
        <v>0</v>
      </c>
      <c r="DZ25">
        <v>175</v>
      </c>
      <c r="EA25">
        <v>0</v>
      </c>
      <c r="EB25">
        <v>1067</v>
      </c>
      <c r="EC25">
        <v>57675</v>
      </c>
      <c r="ED25">
        <v>0</v>
      </c>
      <c r="EE25">
        <v>172</v>
      </c>
      <c r="EF25">
        <v>0</v>
      </c>
      <c r="EG25">
        <v>48</v>
      </c>
      <c r="EH25">
        <v>0</v>
      </c>
      <c r="EI25">
        <v>105</v>
      </c>
      <c r="EJ25">
        <v>4540</v>
      </c>
      <c r="EK25">
        <v>62215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8</v>
      </c>
      <c r="ET25">
        <v>14</v>
      </c>
      <c r="EU25">
        <v>44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19973</v>
      </c>
      <c r="FE25">
        <v>68675</v>
      </c>
      <c r="FF25">
        <v>901</v>
      </c>
      <c r="FG25">
        <v>0.74996384322422027</v>
      </c>
      <c r="FH25">
        <v>1.103585145189542</v>
      </c>
      <c r="FI25">
        <v>1287</v>
      </c>
      <c r="FJ25">
        <v>552</v>
      </c>
      <c r="FK25">
        <v>583</v>
      </c>
      <c r="FL25">
        <v>1521</v>
      </c>
      <c r="FM25">
        <v>588959</v>
      </c>
      <c r="FN25">
        <v>0.36</v>
      </c>
      <c r="FO25">
        <v>497140</v>
      </c>
      <c r="FP25">
        <v>0.39</v>
      </c>
      <c r="FQ25">
        <v>363091</v>
      </c>
      <c r="FR25">
        <v>7.0000000000000007E-2</v>
      </c>
      <c r="FS25">
        <v>1</v>
      </c>
      <c r="FT25">
        <v>1</v>
      </c>
      <c r="FU25">
        <v>1</v>
      </c>
      <c r="FV25" t="s">
        <v>291</v>
      </c>
      <c r="FW25" t="s">
        <v>293</v>
      </c>
      <c r="FX25" t="s">
        <v>293</v>
      </c>
      <c r="FY25" t="s">
        <v>291</v>
      </c>
      <c r="FZ25" t="s">
        <v>1058</v>
      </c>
      <c r="GA25">
        <v>21</v>
      </c>
      <c r="GB25">
        <v>445</v>
      </c>
      <c r="GC25">
        <v>20</v>
      </c>
      <c r="GD25">
        <v>375</v>
      </c>
      <c r="GE25">
        <v>770</v>
      </c>
      <c r="GF25" t="s">
        <v>293</v>
      </c>
      <c r="GG25">
        <v>0</v>
      </c>
      <c r="GH25">
        <v>64</v>
      </c>
      <c r="GI25">
        <v>2</v>
      </c>
      <c r="GJ25" t="s">
        <v>293</v>
      </c>
      <c r="GK25" t="s">
        <v>293</v>
      </c>
      <c r="GL25" t="s">
        <v>293</v>
      </c>
      <c r="GM25" t="s">
        <v>293</v>
      </c>
      <c r="GN25" t="s">
        <v>293</v>
      </c>
      <c r="GO25">
        <v>4</v>
      </c>
      <c r="GP25">
        <v>5</v>
      </c>
      <c r="GQ25" t="s">
        <v>293</v>
      </c>
      <c r="GR25">
        <v>27</v>
      </c>
      <c r="GS25" t="s">
        <v>293</v>
      </c>
      <c r="GT25">
        <v>7</v>
      </c>
      <c r="GU25">
        <v>7</v>
      </c>
      <c r="GV25" t="s">
        <v>297</v>
      </c>
      <c r="GW25">
        <v>1</v>
      </c>
      <c r="GX25">
        <v>4</v>
      </c>
      <c r="GY25">
        <v>12</v>
      </c>
      <c r="GZ25" t="s">
        <v>480</v>
      </c>
      <c r="HA25">
        <v>18</v>
      </c>
      <c r="HB25" t="s">
        <v>480</v>
      </c>
      <c r="HC25">
        <v>9</v>
      </c>
      <c r="HD25">
        <v>4</v>
      </c>
      <c r="HE25">
        <v>5</v>
      </c>
      <c r="HF25">
        <v>8</v>
      </c>
      <c r="HG25" t="s">
        <v>1361</v>
      </c>
      <c r="HH25">
        <v>6</v>
      </c>
      <c r="HI25">
        <v>11</v>
      </c>
      <c r="HJ25">
        <v>18281</v>
      </c>
      <c r="HK25">
        <v>18281</v>
      </c>
      <c r="HL25">
        <v>320</v>
      </c>
      <c r="HM25">
        <v>305</v>
      </c>
      <c r="HN25">
        <v>14660</v>
      </c>
      <c r="HO25">
        <v>13666</v>
      </c>
      <c r="HP25">
        <v>0</v>
      </c>
      <c r="HQ25">
        <v>1</v>
      </c>
      <c r="HR25">
        <v>8</v>
      </c>
      <c r="HS25">
        <v>61</v>
      </c>
      <c r="HT25">
        <v>178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0</v>
      </c>
      <c r="IC25">
        <v>0</v>
      </c>
      <c r="ID25">
        <v>0</v>
      </c>
      <c r="IE25" s="3">
        <v>0</v>
      </c>
      <c r="IF25" s="3">
        <v>0</v>
      </c>
      <c r="IG25">
        <v>0</v>
      </c>
      <c r="IH25">
        <v>0</v>
      </c>
      <c r="II25">
        <v>0</v>
      </c>
      <c r="IJ25" t="s">
        <v>481</v>
      </c>
      <c r="IK25" t="s">
        <v>482</v>
      </c>
      <c r="IL25" s="88">
        <v>35947</v>
      </c>
      <c r="IM25" s="88">
        <v>40179</v>
      </c>
      <c r="IN25" t="s">
        <v>291</v>
      </c>
      <c r="IO25" t="s">
        <v>291</v>
      </c>
      <c r="IP25" t="s">
        <v>291</v>
      </c>
      <c r="IQ25" t="s">
        <v>291</v>
      </c>
      <c r="IR25" t="s">
        <v>291</v>
      </c>
      <c r="IS25" t="s">
        <v>1362</v>
      </c>
      <c r="IT25">
        <v>6</v>
      </c>
      <c r="IY25" t="s">
        <v>302</v>
      </c>
    </row>
    <row r="26" spans="1:259" x14ac:dyDescent="0.2">
      <c r="A26">
        <v>22</v>
      </c>
      <c r="B26" t="s">
        <v>483</v>
      </c>
      <c r="C26" t="s">
        <v>484</v>
      </c>
      <c r="D26">
        <v>928</v>
      </c>
      <c r="E26" t="s">
        <v>317</v>
      </c>
      <c r="F26">
        <v>263</v>
      </c>
      <c r="G26" t="s">
        <v>485</v>
      </c>
      <c r="H26" t="s">
        <v>1363</v>
      </c>
      <c r="I26" t="s">
        <v>486</v>
      </c>
      <c r="J26" t="s">
        <v>286</v>
      </c>
      <c r="K26" t="s">
        <v>1090</v>
      </c>
      <c r="L26" t="s">
        <v>487</v>
      </c>
      <c r="M26" t="s">
        <v>488</v>
      </c>
      <c r="N26" t="s">
        <v>322</v>
      </c>
      <c r="O26" t="s">
        <v>293</v>
      </c>
      <c r="P26" t="s">
        <v>1091</v>
      </c>
      <c r="Q26" t="s">
        <v>324</v>
      </c>
      <c r="R26" t="s">
        <v>291</v>
      </c>
      <c r="V26">
        <v>1</v>
      </c>
      <c r="W26">
        <v>0</v>
      </c>
      <c r="X26">
        <v>1</v>
      </c>
      <c r="Y26">
        <v>0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2</v>
      </c>
      <c r="AF26">
        <v>2</v>
      </c>
      <c r="AG26">
        <v>0</v>
      </c>
      <c r="AH26">
        <v>5</v>
      </c>
      <c r="AI26">
        <v>2</v>
      </c>
      <c r="AJ26">
        <v>0</v>
      </c>
      <c r="AK26">
        <v>0</v>
      </c>
      <c r="AL26">
        <v>1</v>
      </c>
      <c r="AM26">
        <v>1</v>
      </c>
      <c r="AN26">
        <v>0</v>
      </c>
      <c r="AO26">
        <v>0</v>
      </c>
      <c r="AP26">
        <v>0</v>
      </c>
      <c r="AQ26">
        <v>1</v>
      </c>
      <c r="AR26">
        <v>4</v>
      </c>
      <c r="AS26">
        <v>4</v>
      </c>
      <c r="AT26" t="s">
        <v>1053</v>
      </c>
      <c r="AU26">
        <v>18</v>
      </c>
      <c r="AV26">
        <v>36</v>
      </c>
      <c r="AW26" t="s">
        <v>1053</v>
      </c>
      <c r="AX26">
        <v>24</v>
      </c>
      <c r="AY26" t="s">
        <v>1054</v>
      </c>
      <c r="BF26">
        <v>184</v>
      </c>
      <c r="BG26" t="s">
        <v>1054</v>
      </c>
      <c r="BH26">
        <v>1</v>
      </c>
      <c r="BI26">
        <v>0.5</v>
      </c>
      <c r="BJ26" t="s">
        <v>1053</v>
      </c>
      <c r="BN26">
        <v>9</v>
      </c>
      <c r="BO26" t="s">
        <v>1054</v>
      </c>
      <c r="BV26" t="s">
        <v>291</v>
      </c>
      <c r="BW26" t="s">
        <v>291</v>
      </c>
      <c r="BX26" t="s">
        <v>291</v>
      </c>
      <c r="BY26">
        <v>3</v>
      </c>
      <c r="BZ26">
        <v>2</v>
      </c>
      <c r="CA26">
        <v>2</v>
      </c>
      <c r="CB26">
        <v>40</v>
      </c>
      <c r="CC26">
        <v>6</v>
      </c>
      <c r="CD26" s="2" t="s">
        <v>294</v>
      </c>
      <c r="CE26" s="3">
        <v>1</v>
      </c>
      <c r="CF26" s="2"/>
      <c r="CG26" s="2"/>
      <c r="CH26" s="2">
        <v>0.6875</v>
      </c>
      <c r="CI26" s="2">
        <v>0.41666666666666669</v>
      </c>
      <c r="CJ26" s="2"/>
      <c r="CK26" s="2"/>
      <c r="CL26" t="s">
        <v>295</v>
      </c>
      <c r="CM26" s="2" t="s">
        <v>296</v>
      </c>
      <c r="CN26" s="3">
        <v>1</v>
      </c>
      <c r="CO26" s="2">
        <v>0.35416666666666669</v>
      </c>
      <c r="CP26" s="2">
        <v>0.71875</v>
      </c>
      <c r="CQ26" s="2"/>
      <c r="CR26" s="2"/>
      <c r="CS26" s="2"/>
      <c r="CT26" s="2"/>
      <c r="CU26" t="s">
        <v>1055</v>
      </c>
      <c r="CY26" t="s">
        <v>291</v>
      </c>
      <c r="CZ26" t="s">
        <v>291</v>
      </c>
      <c r="DA26" t="s">
        <v>291</v>
      </c>
      <c r="DB26" t="s">
        <v>293</v>
      </c>
      <c r="DC26" t="s">
        <v>293</v>
      </c>
      <c r="DD26" t="s">
        <v>291</v>
      </c>
      <c r="DE26">
        <v>50</v>
      </c>
      <c r="DF26">
        <v>21</v>
      </c>
      <c r="DG26">
        <v>4668</v>
      </c>
      <c r="DH26">
        <v>2969</v>
      </c>
      <c r="DI26">
        <v>15345</v>
      </c>
      <c r="DJ26">
        <v>0</v>
      </c>
      <c r="DK26">
        <v>2977</v>
      </c>
      <c r="DL26">
        <v>367</v>
      </c>
      <c r="DM26">
        <v>10</v>
      </c>
      <c r="DN26">
        <v>1476</v>
      </c>
      <c r="DO26">
        <v>298</v>
      </c>
      <c r="DP26">
        <v>11484.25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57</v>
      </c>
      <c r="DW26">
        <v>0</v>
      </c>
      <c r="DX26">
        <v>2264</v>
      </c>
      <c r="DY26">
        <v>0</v>
      </c>
      <c r="DZ26">
        <v>70</v>
      </c>
      <c r="EA26">
        <v>0</v>
      </c>
      <c r="EB26">
        <v>25</v>
      </c>
      <c r="EC26">
        <v>24475</v>
      </c>
      <c r="ED26">
        <v>0</v>
      </c>
      <c r="EE26">
        <v>35</v>
      </c>
      <c r="EF26">
        <v>0</v>
      </c>
      <c r="EG26">
        <v>3</v>
      </c>
      <c r="EH26">
        <v>0</v>
      </c>
      <c r="EI26">
        <v>11</v>
      </c>
      <c r="EJ26">
        <v>615</v>
      </c>
      <c r="EK26">
        <v>25090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4</v>
      </c>
      <c r="EZ26">
        <v>8</v>
      </c>
      <c r="FA26">
        <v>0</v>
      </c>
      <c r="FB26">
        <v>0</v>
      </c>
      <c r="FC26">
        <v>0</v>
      </c>
      <c r="FD26">
        <v>15353</v>
      </c>
      <c r="FG26">
        <v>0.71313027819175356</v>
      </c>
      <c r="FI26">
        <v>1323</v>
      </c>
      <c r="FJ26">
        <v>452</v>
      </c>
      <c r="FK26">
        <v>603</v>
      </c>
      <c r="FL26">
        <v>1582</v>
      </c>
      <c r="FM26">
        <v>275849</v>
      </c>
      <c r="FN26">
        <v>0.2</v>
      </c>
      <c r="FO26">
        <v>787631</v>
      </c>
      <c r="FP26">
        <v>0.8</v>
      </c>
      <c r="FQ26">
        <v>2047720</v>
      </c>
      <c r="FR26">
        <v>0.9</v>
      </c>
      <c r="FS26">
        <v>1</v>
      </c>
      <c r="FT26">
        <v>1</v>
      </c>
      <c r="FU26">
        <v>1</v>
      </c>
      <c r="FV26" t="s">
        <v>291</v>
      </c>
      <c r="FW26" t="s">
        <v>291</v>
      </c>
      <c r="FX26" t="s">
        <v>293</v>
      </c>
      <c r="FY26" t="s">
        <v>291</v>
      </c>
      <c r="FZ26" t="s">
        <v>1058</v>
      </c>
      <c r="GC26">
        <v>21</v>
      </c>
      <c r="GD26">
        <v>365</v>
      </c>
      <c r="GE26">
        <v>751</v>
      </c>
      <c r="GF26">
        <v>0</v>
      </c>
      <c r="GG26">
        <v>0</v>
      </c>
      <c r="GH26">
        <v>12</v>
      </c>
      <c r="GI26">
        <v>17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20</v>
      </c>
      <c r="GS26">
        <v>0</v>
      </c>
      <c r="GT26">
        <v>0</v>
      </c>
      <c r="GU26">
        <v>0</v>
      </c>
      <c r="GV26" t="s">
        <v>293</v>
      </c>
      <c r="GW26">
        <v>0</v>
      </c>
      <c r="GX26" t="s">
        <v>1092</v>
      </c>
      <c r="GY26">
        <v>11</v>
      </c>
      <c r="GZ26" t="s">
        <v>458</v>
      </c>
      <c r="HA26">
        <v>12</v>
      </c>
      <c r="HB26" t="s">
        <v>458</v>
      </c>
      <c r="HC26">
        <v>3</v>
      </c>
      <c r="HD26">
        <v>3</v>
      </c>
      <c r="HE26" t="s">
        <v>1092</v>
      </c>
      <c r="HF26">
        <v>11</v>
      </c>
      <c r="HG26" t="s">
        <v>293</v>
      </c>
      <c r="HH26" t="s">
        <v>293</v>
      </c>
      <c r="HI26">
        <v>0</v>
      </c>
      <c r="HJ26">
        <v>13600</v>
      </c>
      <c r="HK26">
        <v>13600</v>
      </c>
      <c r="HL26">
        <v>21</v>
      </c>
      <c r="HM26">
        <v>330</v>
      </c>
      <c r="HN26">
        <v>15561</v>
      </c>
      <c r="HO26">
        <v>0</v>
      </c>
      <c r="HP26">
        <v>0</v>
      </c>
      <c r="HQ26">
        <v>0</v>
      </c>
      <c r="HR26">
        <v>0</v>
      </c>
      <c r="HS26">
        <v>33</v>
      </c>
      <c r="HT26">
        <v>0</v>
      </c>
      <c r="HU26">
        <v>0</v>
      </c>
      <c r="HV26">
        <v>0</v>
      </c>
      <c r="HW26">
        <v>0</v>
      </c>
      <c r="HX26">
        <v>42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 s="3">
        <v>0</v>
      </c>
      <c r="IF26" s="3">
        <v>0</v>
      </c>
      <c r="IG26">
        <v>0</v>
      </c>
      <c r="IH26">
        <v>0</v>
      </c>
      <c r="II26">
        <v>0</v>
      </c>
      <c r="IJ26" t="s">
        <v>1364</v>
      </c>
      <c r="IK26" t="s">
        <v>757</v>
      </c>
      <c r="IL26" s="88">
        <v>41640</v>
      </c>
      <c r="IM26" s="88">
        <v>41640</v>
      </c>
      <c r="IN26" t="s">
        <v>291</v>
      </c>
      <c r="IO26" t="s">
        <v>291</v>
      </c>
      <c r="IP26" t="s">
        <v>291</v>
      </c>
      <c r="IQ26" t="s">
        <v>291</v>
      </c>
      <c r="IR26" t="s">
        <v>291</v>
      </c>
      <c r="IS26" t="s">
        <v>328</v>
      </c>
      <c r="IT26">
        <v>6</v>
      </c>
      <c r="IY26" t="s">
        <v>302</v>
      </c>
    </row>
    <row r="27" spans="1:259" x14ac:dyDescent="0.2">
      <c r="A27">
        <v>23</v>
      </c>
      <c r="B27" t="s">
        <v>489</v>
      </c>
      <c r="C27" t="s">
        <v>490</v>
      </c>
      <c r="D27">
        <v>697</v>
      </c>
      <c r="E27" t="s">
        <v>491</v>
      </c>
      <c r="F27">
        <v>16.5</v>
      </c>
      <c r="G27" t="s">
        <v>493</v>
      </c>
      <c r="H27" t="s">
        <v>492</v>
      </c>
      <c r="I27" t="s">
        <v>494</v>
      </c>
      <c r="J27">
        <v>6871</v>
      </c>
      <c r="K27" t="s">
        <v>495</v>
      </c>
      <c r="L27" t="s">
        <v>496</v>
      </c>
      <c r="M27" t="s">
        <v>497</v>
      </c>
      <c r="N27" t="s">
        <v>322</v>
      </c>
      <c r="O27" t="s">
        <v>293</v>
      </c>
      <c r="V27">
        <v>1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1</v>
      </c>
      <c r="AF27">
        <v>0</v>
      </c>
      <c r="AG27">
        <v>0</v>
      </c>
      <c r="AH27">
        <v>2</v>
      </c>
      <c r="AI27">
        <v>2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</v>
      </c>
      <c r="AR27">
        <v>1</v>
      </c>
      <c r="AS27">
        <v>1.5</v>
      </c>
      <c r="AT27" t="s">
        <v>1053</v>
      </c>
      <c r="AX27">
        <v>20</v>
      </c>
      <c r="AY27" t="s">
        <v>1054</v>
      </c>
      <c r="BF27">
        <v>147</v>
      </c>
      <c r="BG27" t="s">
        <v>1054</v>
      </c>
      <c r="BH27">
        <v>1</v>
      </c>
      <c r="BI27">
        <v>1</v>
      </c>
      <c r="BJ27" t="s">
        <v>1053</v>
      </c>
      <c r="BP27">
        <v>1</v>
      </c>
      <c r="BQ27">
        <v>1</v>
      </c>
      <c r="BR27" t="s">
        <v>1054</v>
      </c>
      <c r="BV27" t="s">
        <v>293</v>
      </c>
      <c r="BW27" t="s">
        <v>293</v>
      </c>
      <c r="BX27" t="s">
        <v>293</v>
      </c>
      <c r="BZ27">
        <v>2</v>
      </c>
      <c r="CA27">
        <v>0</v>
      </c>
      <c r="CB27">
        <v>26</v>
      </c>
      <c r="CC27">
        <v>0</v>
      </c>
      <c r="CD27" s="2" t="s">
        <v>325</v>
      </c>
      <c r="CE27" s="3">
        <v>2</v>
      </c>
      <c r="CF27" s="2">
        <v>0.97916666666666663</v>
      </c>
      <c r="CG27" s="2">
        <v>0.27083333333333331</v>
      </c>
      <c r="CH27" s="2">
        <v>0.70833333333333337</v>
      </c>
      <c r="CI27" s="2">
        <v>0.97916666666666663</v>
      </c>
      <c r="CJ27" s="2">
        <v>0.27083333333333331</v>
      </c>
      <c r="CK27" s="2">
        <v>0.35416666666666669</v>
      </c>
      <c r="CL27" t="s">
        <v>295</v>
      </c>
      <c r="CM27" s="2" t="s">
        <v>313</v>
      </c>
      <c r="CN27" s="3">
        <v>2</v>
      </c>
      <c r="CO27" s="2">
        <v>0.35416666666666669</v>
      </c>
      <c r="CP27" s="2">
        <v>0.70833333333333337</v>
      </c>
      <c r="CQ27" s="2">
        <v>0.35416666666666669</v>
      </c>
      <c r="CR27" s="2">
        <v>0.70833333333333337</v>
      </c>
      <c r="CS27" s="2"/>
      <c r="CT27" s="2"/>
      <c r="CV27">
        <v>733</v>
      </c>
      <c r="CW27">
        <v>0</v>
      </c>
      <c r="CX27">
        <v>1192</v>
      </c>
      <c r="CY27" t="s">
        <v>291</v>
      </c>
      <c r="CZ27" t="s">
        <v>291</v>
      </c>
      <c r="DA27" t="s">
        <v>291</v>
      </c>
      <c r="DB27" t="s">
        <v>291</v>
      </c>
      <c r="DC27" t="s">
        <v>293</v>
      </c>
      <c r="DD27" t="s">
        <v>291</v>
      </c>
      <c r="DE27">
        <v>0</v>
      </c>
      <c r="DF27">
        <v>156</v>
      </c>
      <c r="DG27">
        <v>0</v>
      </c>
      <c r="DH27">
        <v>3186</v>
      </c>
      <c r="DI27">
        <v>6528</v>
      </c>
      <c r="DJ27">
        <v>60</v>
      </c>
      <c r="DK27">
        <v>1511</v>
      </c>
      <c r="DL27">
        <v>235</v>
      </c>
      <c r="DM27">
        <v>0</v>
      </c>
      <c r="DN27">
        <v>0</v>
      </c>
      <c r="DO27">
        <v>7</v>
      </c>
      <c r="DP27">
        <v>3991.25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1216</v>
      </c>
      <c r="DY27">
        <v>0</v>
      </c>
      <c r="DZ27">
        <v>0</v>
      </c>
      <c r="EA27">
        <v>0</v>
      </c>
      <c r="EB27">
        <v>0</v>
      </c>
      <c r="EC27">
        <v>12160</v>
      </c>
      <c r="ED27">
        <v>0</v>
      </c>
      <c r="EE27">
        <v>1</v>
      </c>
      <c r="EF27">
        <v>0</v>
      </c>
      <c r="EG27">
        <v>0</v>
      </c>
      <c r="EH27">
        <v>0</v>
      </c>
      <c r="EI27">
        <v>0</v>
      </c>
      <c r="EJ27">
        <v>10</v>
      </c>
      <c r="EK27">
        <v>12170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7</v>
      </c>
      <c r="EU27">
        <v>14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6542</v>
      </c>
      <c r="FE27">
        <v>27489</v>
      </c>
      <c r="FF27">
        <v>377</v>
      </c>
      <c r="FG27">
        <v>0.58565663976522375</v>
      </c>
      <c r="FH27">
        <v>1.3445341159207631</v>
      </c>
      <c r="FI27">
        <v>730</v>
      </c>
      <c r="FJ27">
        <v>248</v>
      </c>
      <c r="FK27">
        <v>258</v>
      </c>
      <c r="FL27">
        <v>795</v>
      </c>
      <c r="FM27">
        <v>1016810</v>
      </c>
      <c r="FN27">
        <v>1.77</v>
      </c>
      <c r="FO27">
        <v>510553</v>
      </c>
      <c r="FP27">
        <v>1.55</v>
      </c>
      <c r="FQ27">
        <v>1313590</v>
      </c>
      <c r="FR27">
        <v>1.38</v>
      </c>
      <c r="FS27" t="s">
        <v>564</v>
      </c>
      <c r="FT27">
        <v>3</v>
      </c>
      <c r="FU27">
        <v>1</v>
      </c>
      <c r="FV27" t="s">
        <v>291</v>
      </c>
      <c r="FW27" t="s">
        <v>293</v>
      </c>
      <c r="FX27" t="s">
        <v>293</v>
      </c>
      <c r="FY27" t="s">
        <v>291</v>
      </c>
      <c r="FZ27" t="s">
        <v>1058</v>
      </c>
      <c r="GA27">
        <v>5</v>
      </c>
      <c r="GB27">
        <v>257</v>
      </c>
      <c r="GC27">
        <v>3</v>
      </c>
      <c r="GD27">
        <v>135</v>
      </c>
      <c r="GE27">
        <v>273</v>
      </c>
      <c r="GF27" t="s">
        <v>293</v>
      </c>
      <c r="GG27">
        <v>0</v>
      </c>
      <c r="GH27" t="s">
        <v>293</v>
      </c>
      <c r="GI27" t="s">
        <v>293</v>
      </c>
      <c r="GJ27" t="s">
        <v>293</v>
      </c>
      <c r="GK27" t="s">
        <v>293</v>
      </c>
      <c r="GL27" t="s">
        <v>293</v>
      </c>
      <c r="GM27" t="s">
        <v>293</v>
      </c>
      <c r="GN27" t="s">
        <v>293</v>
      </c>
      <c r="GO27" t="s">
        <v>293</v>
      </c>
      <c r="GP27" t="s">
        <v>293</v>
      </c>
      <c r="GQ27" t="s">
        <v>293</v>
      </c>
      <c r="GR27">
        <v>10</v>
      </c>
      <c r="GS27" t="s">
        <v>293</v>
      </c>
      <c r="GT27" t="s">
        <v>293</v>
      </c>
      <c r="GU27" t="s">
        <v>293</v>
      </c>
      <c r="GV27">
        <v>5</v>
      </c>
      <c r="GW27">
        <v>0</v>
      </c>
      <c r="GX27">
        <v>5</v>
      </c>
      <c r="GY27">
        <v>0</v>
      </c>
      <c r="GZ27">
        <v>5</v>
      </c>
      <c r="HA27">
        <v>6</v>
      </c>
      <c r="HB27">
        <v>5</v>
      </c>
      <c r="HC27">
        <v>0</v>
      </c>
      <c r="HD27">
        <v>0</v>
      </c>
      <c r="HE27">
        <v>5</v>
      </c>
      <c r="HF27">
        <v>2</v>
      </c>
      <c r="HG27" t="s">
        <v>293</v>
      </c>
      <c r="HH27" t="s">
        <v>293</v>
      </c>
      <c r="HI27">
        <v>0</v>
      </c>
      <c r="HJ27">
        <v>7647</v>
      </c>
      <c r="HK27">
        <v>7647</v>
      </c>
      <c r="HL27">
        <v>69</v>
      </c>
      <c r="HM27">
        <v>62</v>
      </c>
      <c r="HN27">
        <v>7705</v>
      </c>
      <c r="HO27">
        <v>4823</v>
      </c>
      <c r="HP27">
        <v>0</v>
      </c>
      <c r="HQ27">
        <v>0</v>
      </c>
      <c r="HR27">
        <v>0</v>
      </c>
      <c r="HS27">
        <v>0</v>
      </c>
      <c r="HT27">
        <v>0</v>
      </c>
      <c r="HU27" t="s">
        <v>293</v>
      </c>
      <c r="HV27" t="s">
        <v>293</v>
      </c>
      <c r="HW27" t="s">
        <v>293</v>
      </c>
      <c r="HX27" t="s">
        <v>293</v>
      </c>
      <c r="HY27" t="s">
        <v>293</v>
      </c>
      <c r="HZ27" t="s">
        <v>293</v>
      </c>
      <c r="IA27" t="s">
        <v>293</v>
      </c>
      <c r="IB27" t="s">
        <v>293</v>
      </c>
      <c r="IC27" t="s">
        <v>293</v>
      </c>
      <c r="ID27" t="s">
        <v>293</v>
      </c>
      <c r="IE27" s="3" t="s">
        <v>293</v>
      </c>
      <c r="IF27" s="3" t="s">
        <v>293</v>
      </c>
      <c r="IG27" t="s">
        <v>293</v>
      </c>
      <c r="IH27" t="s">
        <v>293</v>
      </c>
      <c r="II27" t="s">
        <v>293</v>
      </c>
      <c r="IJ27" t="s">
        <v>780</v>
      </c>
      <c r="IK27" t="s">
        <v>443</v>
      </c>
      <c r="IL27" s="88">
        <v>37956</v>
      </c>
      <c r="IM27" s="88">
        <v>41640</v>
      </c>
      <c r="IN27" t="s">
        <v>291</v>
      </c>
      <c r="IO27" t="s">
        <v>291</v>
      </c>
      <c r="IP27" t="s">
        <v>291</v>
      </c>
      <c r="IQ27" t="s">
        <v>293</v>
      </c>
      <c r="IR27" t="s">
        <v>293</v>
      </c>
      <c r="IS27" t="s">
        <v>406</v>
      </c>
      <c r="IT27">
        <v>0</v>
      </c>
      <c r="IY27" t="s">
        <v>302</v>
      </c>
    </row>
    <row r="28" spans="1:259" x14ac:dyDescent="0.2">
      <c r="A28">
        <v>24</v>
      </c>
      <c r="B28" t="s">
        <v>499</v>
      </c>
      <c r="C28" t="s">
        <v>500</v>
      </c>
      <c r="D28">
        <v>849</v>
      </c>
      <c r="E28" t="s">
        <v>317</v>
      </c>
      <c r="F28">
        <v>154</v>
      </c>
      <c r="G28" t="s">
        <v>501</v>
      </c>
      <c r="H28" t="s">
        <v>1365</v>
      </c>
      <c r="I28" t="s">
        <v>502</v>
      </c>
      <c r="J28" t="s">
        <v>286</v>
      </c>
      <c r="K28" t="s">
        <v>503</v>
      </c>
      <c r="L28" t="s">
        <v>504</v>
      </c>
      <c r="M28" t="s">
        <v>1366</v>
      </c>
      <c r="N28" t="s">
        <v>322</v>
      </c>
      <c r="O28" t="s">
        <v>293</v>
      </c>
      <c r="P28" t="s">
        <v>505</v>
      </c>
      <c r="Q28" t="s">
        <v>324</v>
      </c>
      <c r="R28" t="s">
        <v>291</v>
      </c>
      <c r="V28">
        <v>1</v>
      </c>
      <c r="W28">
        <v>0</v>
      </c>
      <c r="X28">
        <v>1</v>
      </c>
      <c r="Y28">
        <v>0</v>
      </c>
      <c r="Z28">
        <v>2</v>
      </c>
      <c r="AA28">
        <v>1</v>
      </c>
      <c r="AB28">
        <v>0</v>
      </c>
      <c r="AC28">
        <v>0</v>
      </c>
      <c r="AD28">
        <v>1</v>
      </c>
      <c r="AE28">
        <v>3</v>
      </c>
      <c r="AF28">
        <v>0</v>
      </c>
      <c r="AG28">
        <v>0</v>
      </c>
      <c r="AH28">
        <v>4</v>
      </c>
      <c r="AI28">
        <v>3</v>
      </c>
      <c r="AJ28">
        <v>0</v>
      </c>
      <c r="AK28">
        <v>0</v>
      </c>
      <c r="AL28">
        <v>1</v>
      </c>
      <c r="AM28">
        <v>1</v>
      </c>
      <c r="AN28">
        <v>0</v>
      </c>
      <c r="AO28">
        <v>0</v>
      </c>
      <c r="AP28">
        <v>0</v>
      </c>
      <c r="AQ28">
        <v>0</v>
      </c>
      <c r="AR28">
        <v>3</v>
      </c>
      <c r="AS28">
        <v>4.5</v>
      </c>
      <c r="AT28" t="s">
        <v>1053</v>
      </c>
      <c r="AX28">
        <v>60</v>
      </c>
      <c r="AY28" t="s">
        <v>1053</v>
      </c>
      <c r="AZ28">
        <v>3</v>
      </c>
      <c r="BA28">
        <v>5</v>
      </c>
      <c r="BB28" t="s">
        <v>1053</v>
      </c>
      <c r="BF28">
        <v>240</v>
      </c>
      <c r="BG28" t="s">
        <v>1054</v>
      </c>
      <c r="BH28">
        <v>2</v>
      </c>
      <c r="BI28">
        <v>1</v>
      </c>
      <c r="BJ28" t="s">
        <v>1053</v>
      </c>
      <c r="BP28">
        <v>1</v>
      </c>
      <c r="BQ28">
        <v>1</v>
      </c>
      <c r="BR28" t="s">
        <v>1053</v>
      </c>
      <c r="BV28" t="s">
        <v>291</v>
      </c>
      <c r="BW28" t="s">
        <v>291</v>
      </c>
      <c r="BX28" t="s">
        <v>291</v>
      </c>
      <c r="BY28">
        <v>6</v>
      </c>
      <c r="BZ28">
        <v>3</v>
      </c>
      <c r="CA28">
        <v>0</v>
      </c>
      <c r="CB28">
        <v>40</v>
      </c>
      <c r="CC28">
        <v>0</v>
      </c>
      <c r="CD28" s="2" t="s">
        <v>325</v>
      </c>
      <c r="CE28" s="3">
        <v>2</v>
      </c>
      <c r="CF28" s="2">
        <v>0.91666666666666663</v>
      </c>
      <c r="CG28" s="2">
        <v>0.22916666666666666</v>
      </c>
      <c r="CH28" s="2">
        <v>0.71875</v>
      </c>
      <c r="CI28" s="2">
        <v>0.91666666666666663</v>
      </c>
      <c r="CJ28" s="2">
        <v>0.22916666666666666</v>
      </c>
      <c r="CK28" s="2">
        <v>0.39583333333333331</v>
      </c>
      <c r="CL28" t="s">
        <v>295</v>
      </c>
      <c r="CM28" s="2" t="s">
        <v>479</v>
      </c>
      <c r="CN28" s="3">
        <v>2</v>
      </c>
      <c r="CO28" s="2">
        <v>0.35416666666666669</v>
      </c>
      <c r="CP28" s="2">
        <v>0.39583333333333331</v>
      </c>
      <c r="CQ28" s="2"/>
      <c r="CR28" s="2"/>
      <c r="CS28" s="2"/>
      <c r="CT28" s="2"/>
      <c r="CV28">
        <v>976</v>
      </c>
      <c r="CW28">
        <v>1175</v>
      </c>
      <c r="CX28">
        <v>3290</v>
      </c>
      <c r="CY28" t="s">
        <v>291</v>
      </c>
      <c r="CZ28" t="s">
        <v>291</v>
      </c>
      <c r="DA28" t="s">
        <v>291</v>
      </c>
      <c r="DB28" t="s">
        <v>291</v>
      </c>
      <c r="DC28" t="s">
        <v>291</v>
      </c>
      <c r="DD28" t="s">
        <v>291</v>
      </c>
      <c r="DE28">
        <v>322</v>
      </c>
      <c r="DF28">
        <v>137</v>
      </c>
      <c r="DG28">
        <v>3548</v>
      </c>
      <c r="DH28">
        <v>2490</v>
      </c>
      <c r="DI28">
        <v>12535</v>
      </c>
      <c r="DJ28">
        <v>412</v>
      </c>
      <c r="DK28">
        <v>2585</v>
      </c>
      <c r="DL28">
        <v>524</v>
      </c>
      <c r="DM28">
        <v>137</v>
      </c>
      <c r="DN28">
        <v>940</v>
      </c>
      <c r="DO28">
        <v>111</v>
      </c>
      <c r="DP28">
        <v>10008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127</v>
      </c>
      <c r="DW28">
        <v>0</v>
      </c>
      <c r="DX28">
        <v>4486</v>
      </c>
      <c r="DY28">
        <v>0</v>
      </c>
      <c r="DZ28">
        <v>0</v>
      </c>
      <c r="EA28">
        <v>0</v>
      </c>
      <c r="EB28">
        <v>6</v>
      </c>
      <c r="EC28">
        <v>45615</v>
      </c>
      <c r="ED28">
        <v>0</v>
      </c>
      <c r="EE28">
        <v>59</v>
      </c>
      <c r="EF28">
        <v>0</v>
      </c>
      <c r="EG28">
        <v>4</v>
      </c>
      <c r="EH28">
        <v>0</v>
      </c>
      <c r="EI28">
        <v>0</v>
      </c>
      <c r="EJ28">
        <v>650</v>
      </c>
      <c r="EK28">
        <v>46265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1</v>
      </c>
      <c r="ET28">
        <v>1</v>
      </c>
      <c r="EU28">
        <v>4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12539</v>
      </c>
      <c r="FE28">
        <v>128609</v>
      </c>
      <c r="FG28">
        <v>0.74904573011002173</v>
      </c>
      <c r="FH28">
        <v>3.2085672230122495</v>
      </c>
      <c r="FI28">
        <v>1117</v>
      </c>
      <c r="FJ28">
        <v>475</v>
      </c>
      <c r="FK28">
        <v>484</v>
      </c>
      <c r="FL28">
        <v>1217</v>
      </c>
      <c r="FM28">
        <v>363753</v>
      </c>
      <c r="FN28">
        <v>0.34599999999999997</v>
      </c>
      <c r="FO28">
        <v>513708</v>
      </c>
      <c r="FP28">
        <v>0.63200000000000001</v>
      </c>
      <c r="FQ28">
        <v>656952</v>
      </c>
      <c r="FR28">
        <v>0.183</v>
      </c>
      <c r="FS28">
        <v>1</v>
      </c>
      <c r="FT28">
        <v>1</v>
      </c>
      <c r="FU28">
        <v>1</v>
      </c>
      <c r="FV28" t="s">
        <v>291</v>
      </c>
      <c r="FW28" t="s">
        <v>293</v>
      </c>
      <c r="FX28" t="s">
        <v>293</v>
      </c>
      <c r="FY28" t="s">
        <v>291</v>
      </c>
      <c r="FZ28" t="s">
        <v>1056</v>
      </c>
      <c r="GA28">
        <v>47</v>
      </c>
      <c r="GB28">
        <v>549</v>
      </c>
      <c r="GC28">
        <v>40</v>
      </c>
      <c r="GD28">
        <v>391</v>
      </c>
      <c r="GE28">
        <v>822</v>
      </c>
      <c r="GF28" t="s">
        <v>293</v>
      </c>
      <c r="GG28">
        <v>0</v>
      </c>
      <c r="GH28">
        <v>155</v>
      </c>
      <c r="GI28" t="s">
        <v>293</v>
      </c>
      <c r="GJ28" t="s">
        <v>293</v>
      </c>
      <c r="GK28" t="s">
        <v>293</v>
      </c>
      <c r="GL28" t="s">
        <v>293</v>
      </c>
      <c r="GM28" t="s">
        <v>293</v>
      </c>
      <c r="GN28" t="s">
        <v>293</v>
      </c>
      <c r="GO28">
        <v>14</v>
      </c>
      <c r="GP28">
        <v>4</v>
      </c>
      <c r="GQ28" t="s">
        <v>293</v>
      </c>
      <c r="GR28">
        <v>58</v>
      </c>
      <c r="GS28" t="s">
        <v>293</v>
      </c>
      <c r="GT28" t="s">
        <v>293</v>
      </c>
      <c r="GU28" t="s">
        <v>293</v>
      </c>
      <c r="GV28" t="s">
        <v>297</v>
      </c>
      <c r="GW28">
        <v>1</v>
      </c>
      <c r="GX28" t="s">
        <v>297</v>
      </c>
      <c r="GY28">
        <v>12</v>
      </c>
      <c r="GZ28" t="s">
        <v>298</v>
      </c>
      <c r="HA28">
        <v>30</v>
      </c>
      <c r="HB28" t="s">
        <v>298</v>
      </c>
      <c r="HC28">
        <v>28</v>
      </c>
      <c r="HD28">
        <v>24</v>
      </c>
      <c r="HE28" t="s">
        <v>297</v>
      </c>
      <c r="HF28">
        <v>11</v>
      </c>
      <c r="HG28" t="s">
        <v>293</v>
      </c>
      <c r="HH28" t="s">
        <v>293</v>
      </c>
      <c r="HI28">
        <v>0</v>
      </c>
      <c r="HJ28">
        <v>15033</v>
      </c>
      <c r="HK28">
        <v>15033</v>
      </c>
      <c r="HL28">
        <v>93</v>
      </c>
      <c r="HM28">
        <v>208</v>
      </c>
      <c r="HN28">
        <v>13968</v>
      </c>
      <c r="HO28">
        <v>5700</v>
      </c>
      <c r="HP28">
        <v>0</v>
      </c>
      <c r="HQ28">
        <v>0</v>
      </c>
      <c r="HR28">
        <v>0</v>
      </c>
      <c r="HS28">
        <v>20</v>
      </c>
      <c r="HT28" t="s">
        <v>293</v>
      </c>
      <c r="HU28" t="s">
        <v>293</v>
      </c>
      <c r="HV28" t="s">
        <v>293</v>
      </c>
      <c r="HW28" t="s">
        <v>293</v>
      </c>
      <c r="HX28" t="s">
        <v>293</v>
      </c>
      <c r="HY28" t="s">
        <v>293</v>
      </c>
      <c r="HZ28" t="s">
        <v>293</v>
      </c>
      <c r="IA28" t="s">
        <v>293</v>
      </c>
      <c r="IB28" t="s">
        <v>293</v>
      </c>
      <c r="IC28" t="s">
        <v>293</v>
      </c>
      <c r="ID28" t="s">
        <v>293</v>
      </c>
      <c r="IE28" s="3" t="s">
        <v>293</v>
      </c>
      <c r="IF28" s="3" t="s">
        <v>293</v>
      </c>
      <c r="IG28" t="s">
        <v>293</v>
      </c>
      <c r="IH28" t="s">
        <v>293</v>
      </c>
      <c r="II28" t="s">
        <v>293</v>
      </c>
      <c r="IJ28" t="s">
        <v>344</v>
      </c>
      <c r="IK28" t="s">
        <v>506</v>
      </c>
      <c r="IL28" s="88">
        <v>35827</v>
      </c>
      <c r="IM28" s="88">
        <v>41699</v>
      </c>
      <c r="IN28" t="s">
        <v>291</v>
      </c>
      <c r="IO28" t="s">
        <v>291</v>
      </c>
      <c r="IP28" t="s">
        <v>291</v>
      </c>
      <c r="IQ28" t="s">
        <v>291</v>
      </c>
      <c r="IR28" t="s">
        <v>293</v>
      </c>
      <c r="IS28" t="s">
        <v>328</v>
      </c>
      <c r="IT28">
        <v>6</v>
      </c>
      <c r="IY28" t="s">
        <v>302</v>
      </c>
    </row>
    <row r="29" spans="1:259" x14ac:dyDescent="0.2">
      <c r="A29">
        <v>25</v>
      </c>
      <c r="B29" t="s">
        <v>507</v>
      </c>
      <c r="C29" t="s">
        <v>508</v>
      </c>
      <c r="D29">
        <v>746</v>
      </c>
      <c r="E29" t="s">
        <v>317</v>
      </c>
      <c r="F29">
        <v>346</v>
      </c>
      <c r="G29" t="s">
        <v>510</v>
      </c>
      <c r="H29" t="s">
        <v>509</v>
      </c>
      <c r="I29" t="s">
        <v>511</v>
      </c>
      <c r="J29">
        <v>5580</v>
      </c>
      <c r="K29" t="s">
        <v>1093</v>
      </c>
      <c r="L29" t="s">
        <v>512</v>
      </c>
      <c r="M29" t="s">
        <v>1094</v>
      </c>
      <c r="N29" t="s">
        <v>290</v>
      </c>
      <c r="O29" t="s">
        <v>291</v>
      </c>
      <c r="V29">
        <v>0</v>
      </c>
      <c r="W29">
        <v>1</v>
      </c>
      <c r="X29">
        <v>0</v>
      </c>
      <c r="Y29">
        <v>1</v>
      </c>
      <c r="Z29">
        <v>0</v>
      </c>
      <c r="AA29">
        <v>2</v>
      </c>
      <c r="AB29">
        <v>0</v>
      </c>
      <c r="AC29">
        <v>0</v>
      </c>
      <c r="AD29">
        <v>2</v>
      </c>
      <c r="AE29">
        <v>6</v>
      </c>
      <c r="AF29">
        <v>0</v>
      </c>
      <c r="AG29">
        <v>0</v>
      </c>
      <c r="AH29">
        <v>8</v>
      </c>
      <c r="AI29">
        <v>3</v>
      </c>
      <c r="AJ29">
        <v>1</v>
      </c>
      <c r="AK29">
        <v>0</v>
      </c>
      <c r="AL29">
        <v>0</v>
      </c>
      <c r="AM29">
        <v>1</v>
      </c>
      <c r="AN29">
        <v>0</v>
      </c>
      <c r="AO29">
        <v>1</v>
      </c>
      <c r="AP29">
        <v>0</v>
      </c>
      <c r="AQ29">
        <v>0</v>
      </c>
      <c r="AR29">
        <v>4</v>
      </c>
      <c r="AS29">
        <v>6</v>
      </c>
      <c r="AT29" t="s">
        <v>1053</v>
      </c>
      <c r="AU29">
        <v>25</v>
      </c>
      <c r="AV29">
        <v>75</v>
      </c>
      <c r="AW29" t="s">
        <v>1053</v>
      </c>
      <c r="AX29">
        <v>75</v>
      </c>
      <c r="AY29" t="s">
        <v>1057</v>
      </c>
      <c r="BC29">
        <v>1</v>
      </c>
      <c r="BD29">
        <v>4</v>
      </c>
      <c r="BE29" t="s">
        <v>1054</v>
      </c>
      <c r="BF29">
        <v>20</v>
      </c>
      <c r="BG29" t="s">
        <v>1054</v>
      </c>
      <c r="BH29">
        <v>1</v>
      </c>
      <c r="BI29">
        <v>1</v>
      </c>
      <c r="BJ29" t="s">
        <v>1053</v>
      </c>
      <c r="BN29">
        <v>2</v>
      </c>
      <c r="BO29" t="s">
        <v>383</v>
      </c>
      <c r="BS29">
        <v>4</v>
      </c>
      <c r="BT29">
        <v>4</v>
      </c>
      <c r="BU29" t="s">
        <v>383</v>
      </c>
      <c r="BV29" t="s">
        <v>291</v>
      </c>
      <c r="BW29" t="s">
        <v>291</v>
      </c>
      <c r="BX29" t="s">
        <v>291</v>
      </c>
      <c r="BY29">
        <v>8</v>
      </c>
      <c r="BZ29">
        <v>6</v>
      </c>
      <c r="CA29">
        <v>0</v>
      </c>
      <c r="CB29">
        <v>25</v>
      </c>
      <c r="CC29">
        <v>0</v>
      </c>
      <c r="CD29" s="2" t="s">
        <v>479</v>
      </c>
      <c r="CE29" s="3">
        <v>2</v>
      </c>
      <c r="CF29" s="2">
        <v>0.72916666666666663</v>
      </c>
      <c r="CG29" s="2">
        <v>0.36458333333333331</v>
      </c>
      <c r="CH29" s="2">
        <v>0.72916666666666663</v>
      </c>
      <c r="CI29" s="2">
        <v>0</v>
      </c>
      <c r="CJ29" s="2">
        <v>0.125</v>
      </c>
      <c r="CK29" s="2">
        <v>0.36458333333333331</v>
      </c>
      <c r="CL29" t="s">
        <v>295</v>
      </c>
      <c r="CM29" s="2" t="s">
        <v>313</v>
      </c>
      <c r="CN29" s="3">
        <v>2</v>
      </c>
      <c r="CO29" s="2">
        <v>0.35416666666666669</v>
      </c>
      <c r="CP29" s="2">
        <v>0.72916666666666663</v>
      </c>
      <c r="CQ29" s="2">
        <v>0.35416666666666669</v>
      </c>
      <c r="CR29" s="2">
        <v>0.72916666666666663</v>
      </c>
      <c r="CS29" s="2">
        <v>0.35416666666666669</v>
      </c>
      <c r="CT29" s="2">
        <v>0.72916666666666663</v>
      </c>
      <c r="CU29" t="s">
        <v>1055</v>
      </c>
      <c r="CV29">
        <v>62</v>
      </c>
      <c r="CW29">
        <v>291</v>
      </c>
      <c r="CX29">
        <v>2020</v>
      </c>
      <c r="CY29" t="s">
        <v>291</v>
      </c>
      <c r="CZ29" t="s">
        <v>291</v>
      </c>
      <c r="DA29" t="s">
        <v>291</v>
      </c>
      <c r="DB29" t="s">
        <v>293</v>
      </c>
      <c r="DC29" t="s">
        <v>293</v>
      </c>
      <c r="DD29" t="s">
        <v>291</v>
      </c>
      <c r="DE29">
        <v>0</v>
      </c>
      <c r="DF29">
        <v>286</v>
      </c>
      <c r="DG29">
        <v>0</v>
      </c>
      <c r="DH29">
        <v>5927</v>
      </c>
      <c r="DI29">
        <v>12140</v>
      </c>
      <c r="DJ29">
        <v>33</v>
      </c>
      <c r="DK29">
        <v>86</v>
      </c>
      <c r="DL29">
        <v>1558</v>
      </c>
      <c r="DM29">
        <v>15</v>
      </c>
      <c r="DN29">
        <v>20</v>
      </c>
      <c r="DO29">
        <v>533</v>
      </c>
      <c r="DP29">
        <v>8234.5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115</v>
      </c>
      <c r="DW29">
        <v>0</v>
      </c>
      <c r="DX29">
        <v>3732</v>
      </c>
      <c r="DY29">
        <v>0</v>
      </c>
      <c r="DZ29">
        <v>0</v>
      </c>
      <c r="EA29">
        <v>0</v>
      </c>
      <c r="EB29">
        <v>1</v>
      </c>
      <c r="EC29">
        <v>37915</v>
      </c>
      <c r="ED29">
        <v>0</v>
      </c>
      <c r="EE29">
        <v>34</v>
      </c>
      <c r="EF29">
        <v>0</v>
      </c>
      <c r="EG29">
        <v>0</v>
      </c>
      <c r="EH29">
        <v>0</v>
      </c>
      <c r="EI29">
        <v>1</v>
      </c>
      <c r="EJ29">
        <v>360</v>
      </c>
      <c r="EK29">
        <v>38275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42</v>
      </c>
      <c r="ES29">
        <v>0</v>
      </c>
      <c r="ET29">
        <v>181</v>
      </c>
      <c r="EU29">
        <v>404</v>
      </c>
      <c r="EV29">
        <v>0</v>
      </c>
      <c r="EW29">
        <v>0</v>
      </c>
      <c r="EX29">
        <v>0</v>
      </c>
      <c r="EY29">
        <v>1</v>
      </c>
      <c r="EZ29">
        <v>2</v>
      </c>
      <c r="FA29">
        <v>0</v>
      </c>
      <c r="FB29">
        <v>0</v>
      </c>
      <c r="FC29">
        <v>0</v>
      </c>
      <c r="FD29">
        <v>12546</v>
      </c>
      <c r="FE29">
        <v>155126</v>
      </c>
      <c r="FF29">
        <v>1203</v>
      </c>
      <c r="FG29">
        <v>0.62882779686903401</v>
      </c>
      <c r="FH29">
        <v>3.9487336133384243</v>
      </c>
      <c r="FI29">
        <v>1486</v>
      </c>
      <c r="FJ29">
        <v>578</v>
      </c>
      <c r="FK29">
        <v>483</v>
      </c>
      <c r="FL29">
        <v>1903</v>
      </c>
      <c r="FM29">
        <v>415896</v>
      </c>
      <c r="FN29">
        <v>0.34</v>
      </c>
      <c r="FO29">
        <v>169433</v>
      </c>
      <c r="FP29">
        <v>0.38</v>
      </c>
      <c r="FQ29">
        <v>695430</v>
      </c>
      <c r="FR29">
        <v>0.23</v>
      </c>
      <c r="FS29">
        <v>1</v>
      </c>
      <c r="FT29" t="s">
        <v>755</v>
      </c>
      <c r="FU29">
        <v>1</v>
      </c>
      <c r="FV29" t="s">
        <v>291</v>
      </c>
      <c r="FW29" t="s">
        <v>293</v>
      </c>
      <c r="FX29" t="s">
        <v>293</v>
      </c>
      <c r="FY29" t="s">
        <v>291</v>
      </c>
      <c r="FZ29" t="s">
        <v>1058</v>
      </c>
      <c r="GA29">
        <v>51</v>
      </c>
      <c r="GB29">
        <v>351</v>
      </c>
      <c r="GC29">
        <v>39</v>
      </c>
      <c r="GD29">
        <v>255</v>
      </c>
      <c r="GE29">
        <v>549</v>
      </c>
      <c r="GF29">
        <v>0</v>
      </c>
      <c r="GG29">
        <v>0</v>
      </c>
      <c r="GH29">
        <v>5</v>
      </c>
      <c r="GI29">
        <v>172</v>
      </c>
      <c r="GJ29" t="s">
        <v>293</v>
      </c>
      <c r="GK29" t="s">
        <v>293</v>
      </c>
      <c r="GL29" t="s">
        <v>293</v>
      </c>
      <c r="GM29" t="s">
        <v>293</v>
      </c>
      <c r="GN29" t="s">
        <v>293</v>
      </c>
      <c r="GO29" t="s">
        <v>293</v>
      </c>
      <c r="GP29" t="s">
        <v>293</v>
      </c>
      <c r="GQ29" t="s">
        <v>293</v>
      </c>
      <c r="GR29" t="s">
        <v>293</v>
      </c>
      <c r="GS29">
        <v>0</v>
      </c>
      <c r="GT29">
        <v>9</v>
      </c>
      <c r="GU29">
        <v>0</v>
      </c>
      <c r="GV29" t="s">
        <v>513</v>
      </c>
      <c r="GW29">
        <v>0</v>
      </c>
      <c r="GX29" t="s">
        <v>513</v>
      </c>
      <c r="GY29">
        <v>22</v>
      </c>
      <c r="GZ29" t="s">
        <v>513</v>
      </c>
      <c r="HA29">
        <v>58</v>
      </c>
      <c r="HB29" t="s">
        <v>513</v>
      </c>
      <c r="HC29">
        <v>0</v>
      </c>
      <c r="HD29">
        <v>0</v>
      </c>
      <c r="HE29" t="s">
        <v>334</v>
      </c>
      <c r="HF29">
        <v>9</v>
      </c>
      <c r="HG29" t="s">
        <v>375</v>
      </c>
      <c r="HH29" t="s">
        <v>514</v>
      </c>
      <c r="HI29">
        <v>4</v>
      </c>
      <c r="HJ29">
        <v>7753</v>
      </c>
      <c r="HK29">
        <v>7753</v>
      </c>
      <c r="HL29">
        <v>488</v>
      </c>
      <c r="HM29">
        <v>114</v>
      </c>
      <c r="HN29">
        <v>8509</v>
      </c>
      <c r="HO29">
        <v>6486</v>
      </c>
      <c r="HP29">
        <v>0</v>
      </c>
      <c r="HQ29">
        <v>0</v>
      </c>
      <c r="HR29">
        <v>5</v>
      </c>
      <c r="HS29">
        <v>115</v>
      </c>
      <c r="HT29">
        <v>310</v>
      </c>
      <c r="HU29">
        <v>198</v>
      </c>
      <c r="HV29">
        <v>172</v>
      </c>
      <c r="HW29" t="s">
        <v>293</v>
      </c>
      <c r="HX29">
        <v>136</v>
      </c>
      <c r="HY29">
        <v>953</v>
      </c>
      <c r="HZ29">
        <v>1101</v>
      </c>
      <c r="IA29">
        <v>1138</v>
      </c>
      <c r="IB29">
        <v>77</v>
      </c>
      <c r="IC29">
        <v>14</v>
      </c>
      <c r="ID29">
        <v>369</v>
      </c>
      <c r="IE29" s="3">
        <v>0</v>
      </c>
      <c r="IF29" s="3" t="s">
        <v>293</v>
      </c>
      <c r="IG29" t="s">
        <v>293</v>
      </c>
      <c r="IH29" t="s">
        <v>293</v>
      </c>
      <c r="II29" t="s">
        <v>293</v>
      </c>
      <c r="IJ29" t="s">
        <v>344</v>
      </c>
      <c r="IK29" t="s">
        <v>336</v>
      </c>
      <c r="IL29" s="88">
        <v>33208</v>
      </c>
      <c r="IM29" s="88">
        <v>40118</v>
      </c>
      <c r="IN29" t="s">
        <v>291</v>
      </c>
      <c r="IO29" t="s">
        <v>291</v>
      </c>
      <c r="IP29" t="s">
        <v>291</v>
      </c>
      <c r="IQ29" t="s">
        <v>293</v>
      </c>
      <c r="IR29" t="s">
        <v>293</v>
      </c>
      <c r="IS29" t="s">
        <v>328</v>
      </c>
      <c r="IT29">
        <v>6</v>
      </c>
      <c r="IY29" t="s">
        <v>302</v>
      </c>
    </row>
    <row r="30" spans="1:259" x14ac:dyDescent="0.2">
      <c r="A30">
        <v>26</v>
      </c>
      <c r="B30" t="s">
        <v>515</v>
      </c>
      <c r="C30" t="s">
        <v>516</v>
      </c>
      <c r="D30">
        <v>736</v>
      </c>
      <c r="E30" t="s">
        <v>317</v>
      </c>
      <c r="F30">
        <v>207</v>
      </c>
      <c r="G30" t="s">
        <v>517</v>
      </c>
      <c r="H30" t="s">
        <v>1367</v>
      </c>
      <c r="I30" t="s">
        <v>518</v>
      </c>
      <c r="J30" t="s">
        <v>286</v>
      </c>
      <c r="K30" t="s">
        <v>1095</v>
      </c>
      <c r="L30" t="s">
        <v>519</v>
      </c>
      <c r="M30" t="s">
        <v>1368</v>
      </c>
      <c r="N30" t="s">
        <v>322</v>
      </c>
      <c r="O30" t="s">
        <v>293</v>
      </c>
      <c r="P30" t="s">
        <v>1369</v>
      </c>
      <c r="Q30" t="s">
        <v>290</v>
      </c>
      <c r="R30" t="s">
        <v>291</v>
      </c>
      <c r="V30">
        <v>0</v>
      </c>
      <c r="W30">
        <v>1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0</v>
      </c>
      <c r="AE30">
        <v>3</v>
      </c>
      <c r="AF30">
        <v>0</v>
      </c>
      <c r="AG30">
        <v>0</v>
      </c>
      <c r="AH30">
        <v>3</v>
      </c>
      <c r="AI30">
        <v>1</v>
      </c>
      <c r="AJ30">
        <v>0</v>
      </c>
      <c r="AK30">
        <v>0</v>
      </c>
      <c r="AL30">
        <v>0.5</v>
      </c>
      <c r="AM30">
        <v>0.5</v>
      </c>
      <c r="AN30">
        <v>0</v>
      </c>
      <c r="AO30">
        <v>1</v>
      </c>
      <c r="AP30">
        <v>0</v>
      </c>
      <c r="AQ30">
        <v>0</v>
      </c>
      <c r="AR30">
        <v>4</v>
      </c>
      <c r="AS30">
        <v>6</v>
      </c>
      <c r="AT30" t="s">
        <v>1053</v>
      </c>
      <c r="AU30">
        <v>20</v>
      </c>
      <c r="AV30">
        <v>60</v>
      </c>
      <c r="AW30" t="s">
        <v>1053</v>
      </c>
      <c r="AX30">
        <v>20</v>
      </c>
      <c r="AY30" t="s">
        <v>1053</v>
      </c>
      <c r="AZ30">
        <v>1</v>
      </c>
      <c r="BA30">
        <v>1</v>
      </c>
      <c r="BB30" t="s">
        <v>1054</v>
      </c>
      <c r="BF30">
        <v>512</v>
      </c>
      <c r="BG30" t="s">
        <v>1054</v>
      </c>
      <c r="BV30" t="s">
        <v>291</v>
      </c>
      <c r="BW30" t="s">
        <v>291</v>
      </c>
      <c r="BX30" t="s">
        <v>293</v>
      </c>
      <c r="BY30">
        <v>0</v>
      </c>
      <c r="BZ30">
        <v>3</v>
      </c>
      <c r="CA30">
        <v>0</v>
      </c>
      <c r="CB30">
        <v>36</v>
      </c>
      <c r="CC30">
        <v>0</v>
      </c>
      <c r="CD30" s="2" t="s">
        <v>325</v>
      </c>
      <c r="CE30" s="3">
        <v>2</v>
      </c>
      <c r="CF30" s="2">
        <v>0.91666666666666663</v>
      </c>
      <c r="CG30" s="2">
        <v>0.20833333333333334</v>
      </c>
      <c r="CH30" s="2">
        <v>0.70833333333333337</v>
      </c>
      <c r="CI30" s="2">
        <v>0.91666666666666663</v>
      </c>
      <c r="CJ30" s="2">
        <v>0.20833333333333334</v>
      </c>
      <c r="CK30" s="2">
        <v>0.36458333333333331</v>
      </c>
      <c r="CL30" t="s">
        <v>295</v>
      </c>
      <c r="CM30" s="2" t="s">
        <v>296</v>
      </c>
      <c r="CN30" s="3">
        <v>2</v>
      </c>
      <c r="CO30" s="2">
        <v>0.35416666666666669</v>
      </c>
      <c r="CP30" s="2">
        <v>0.70833333333333337</v>
      </c>
      <c r="CQ30" s="2">
        <v>0.35416666666666669</v>
      </c>
      <c r="CR30" s="2">
        <v>0.70833333333333337</v>
      </c>
      <c r="CS30" s="2"/>
      <c r="CT30" s="2"/>
      <c r="CV30">
        <v>500</v>
      </c>
      <c r="CW30">
        <v>618</v>
      </c>
      <c r="CX30">
        <v>2559</v>
      </c>
      <c r="CY30" t="s">
        <v>291</v>
      </c>
      <c r="CZ30" t="s">
        <v>291</v>
      </c>
      <c r="DA30" t="s">
        <v>291</v>
      </c>
      <c r="DB30" t="s">
        <v>293</v>
      </c>
      <c r="DC30" t="s">
        <v>293</v>
      </c>
      <c r="DD30" t="s">
        <v>291</v>
      </c>
      <c r="DE30">
        <v>0</v>
      </c>
      <c r="DF30">
        <v>42</v>
      </c>
      <c r="DG30">
        <v>0</v>
      </c>
      <c r="DH30">
        <v>4351</v>
      </c>
      <c r="DI30">
        <v>8744</v>
      </c>
      <c r="DJ30">
        <v>3</v>
      </c>
      <c r="DK30">
        <v>1554</v>
      </c>
      <c r="DL30">
        <v>321</v>
      </c>
      <c r="DM30">
        <v>5</v>
      </c>
      <c r="DN30">
        <v>703</v>
      </c>
      <c r="DO30">
        <v>68</v>
      </c>
      <c r="DP30">
        <v>5997.75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8</v>
      </c>
      <c r="DW30">
        <v>0</v>
      </c>
      <c r="DX30">
        <v>1851</v>
      </c>
      <c r="DY30">
        <v>0</v>
      </c>
      <c r="DZ30">
        <v>0</v>
      </c>
      <c r="EA30">
        <v>0</v>
      </c>
      <c r="EB30">
        <v>0</v>
      </c>
      <c r="EC30">
        <v>18550</v>
      </c>
      <c r="ED30">
        <v>0</v>
      </c>
      <c r="EE30">
        <v>72</v>
      </c>
      <c r="EF30">
        <v>0</v>
      </c>
      <c r="EG30">
        <v>0</v>
      </c>
      <c r="EH30">
        <v>1</v>
      </c>
      <c r="EI30">
        <v>0</v>
      </c>
      <c r="EJ30">
        <v>740</v>
      </c>
      <c r="EK30">
        <v>19290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45</v>
      </c>
      <c r="EU30">
        <v>90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8834</v>
      </c>
      <c r="FG30">
        <v>0.64526627218934907</v>
      </c>
      <c r="FI30">
        <v>1086</v>
      </c>
      <c r="FJ30">
        <v>318</v>
      </c>
      <c r="FK30">
        <v>391</v>
      </c>
      <c r="FL30">
        <v>1795</v>
      </c>
      <c r="FM30">
        <v>715714</v>
      </c>
      <c r="FN30">
        <v>0.9</v>
      </c>
      <c r="FO30">
        <v>458311</v>
      </c>
      <c r="FP30">
        <v>0.9</v>
      </c>
      <c r="FQ30">
        <v>1236320</v>
      </c>
      <c r="FR30">
        <v>0.8</v>
      </c>
      <c r="FS30">
        <v>1</v>
      </c>
      <c r="FT30">
        <v>2</v>
      </c>
      <c r="FU30">
        <v>1</v>
      </c>
      <c r="FV30" t="s">
        <v>291</v>
      </c>
      <c r="FW30" t="s">
        <v>293</v>
      </c>
      <c r="FX30" t="s">
        <v>293</v>
      </c>
      <c r="FY30" t="s">
        <v>291</v>
      </c>
      <c r="FZ30" t="s">
        <v>1096</v>
      </c>
      <c r="GA30">
        <v>312</v>
      </c>
      <c r="GB30">
        <v>188</v>
      </c>
      <c r="GC30">
        <v>245</v>
      </c>
      <c r="GD30">
        <v>108</v>
      </c>
      <c r="GE30">
        <v>461</v>
      </c>
      <c r="GF30">
        <v>0</v>
      </c>
      <c r="GG30">
        <v>0</v>
      </c>
      <c r="GH30">
        <v>17</v>
      </c>
      <c r="GI30" t="s">
        <v>293</v>
      </c>
      <c r="GJ30" t="s">
        <v>293</v>
      </c>
      <c r="GK30">
        <v>0</v>
      </c>
      <c r="GL30">
        <v>9</v>
      </c>
      <c r="GM30" t="s">
        <v>293</v>
      </c>
      <c r="GN30" t="s">
        <v>293</v>
      </c>
      <c r="GO30" t="s">
        <v>293</v>
      </c>
      <c r="GP30">
        <v>94</v>
      </c>
      <c r="GQ30" t="s">
        <v>293</v>
      </c>
      <c r="GR30">
        <v>14</v>
      </c>
      <c r="GS30" t="s">
        <v>293</v>
      </c>
      <c r="GT30">
        <v>2</v>
      </c>
      <c r="GU30">
        <v>2</v>
      </c>
      <c r="GV30">
        <v>4</v>
      </c>
      <c r="GW30">
        <v>0</v>
      </c>
      <c r="GX30">
        <v>4</v>
      </c>
      <c r="GY30">
        <v>4</v>
      </c>
      <c r="GZ30" t="s">
        <v>298</v>
      </c>
      <c r="HA30">
        <v>9</v>
      </c>
      <c r="HB30" t="s">
        <v>298</v>
      </c>
      <c r="HC30">
        <v>5</v>
      </c>
      <c r="HD30">
        <v>5</v>
      </c>
      <c r="HE30">
        <v>5</v>
      </c>
      <c r="HF30">
        <v>7</v>
      </c>
      <c r="HG30" t="s">
        <v>1097</v>
      </c>
      <c r="HH30" t="s">
        <v>298</v>
      </c>
      <c r="HI30">
        <v>40</v>
      </c>
      <c r="HJ30">
        <v>6560</v>
      </c>
      <c r="HK30">
        <v>6560</v>
      </c>
      <c r="HL30">
        <v>91</v>
      </c>
      <c r="HM30">
        <v>112</v>
      </c>
      <c r="HN30">
        <v>7721</v>
      </c>
      <c r="HO30">
        <v>6580</v>
      </c>
      <c r="HP30">
        <v>0</v>
      </c>
      <c r="HQ30">
        <v>0</v>
      </c>
      <c r="HR30">
        <v>0</v>
      </c>
      <c r="HS30">
        <v>63</v>
      </c>
      <c r="HT30">
        <v>95</v>
      </c>
      <c r="HU30" t="s">
        <v>293</v>
      </c>
      <c r="HV30" t="s">
        <v>293</v>
      </c>
      <c r="HW30" t="s">
        <v>293</v>
      </c>
      <c r="HX30" t="s">
        <v>293</v>
      </c>
      <c r="HY30" t="s">
        <v>293</v>
      </c>
      <c r="HZ30" t="s">
        <v>293</v>
      </c>
      <c r="IA30" t="s">
        <v>293</v>
      </c>
      <c r="IB30" t="s">
        <v>293</v>
      </c>
      <c r="IC30" t="s">
        <v>293</v>
      </c>
      <c r="ID30" t="s">
        <v>293</v>
      </c>
      <c r="IE30" s="3" t="s">
        <v>293</v>
      </c>
      <c r="IF30" s="3" t="s">
        <v>293</v>
      </c>
      <c r="IG30" t="s">
        <v>293</v>
      </c>
      <c r="IH30" t="s">
        <v>293</v>
      </c>
      <c r="II30" t="s">
        <v>293</v>
      </c>
      <c r="IJ30" t="s">
        <v>344</v>
      </c>
      <c r="IK30" t="s">
        <v>336</v>
      </c>
      <c r="IL30" s="88">
        <v>36617</v>
      </c>
      <c r="IM30" s="88">
        <v>40057</v>
      </c>
      <c r="IN30" t="s">
        <v>291</v>
      </c>
      <c r="IO30" t="s">
        <v>291</v>
      </c>
      <c r="IP30" t="s">
        <v>291</v>
      </c>
      <c r="IQ30" t="s">
        <v>293</v>
      </c>
      <c r="IR30" t="s">
        <v>293</v>
      </c>
      <c r="IS30" t="s">
        <v>1098</v>
      </c>
      <c r="IT30">
        <v>1</v>
      </c>
      <c r="IY30" t="s">
        <v>302</v>
      </c>
    </row>
    <row r="31" spans="1:259" x14ac:dyDescent="0.2">
      <c r="A31">
        <v>27</v>
      </c>
      <c r="B31" t="s">
        <v>520</v>
      </c>
      <c r="C31" t="s">
        <v>521</v>
      </c>
      <c r="D31">
        <v>696</v>
      </c>
      <c r="E31" t="s">
        <v>529</v>
      </c>
      <c r="F31">
        <v>225</v>
      </c>
      <c r="G31" t="s">
        <v>522</v>
      </c>
      <c r="H31" t="s">
        <v>1370</v>
      </c>
      <c r="I31" t="s">
        <v>523</v>
      </c>
      <c r="J31" t="s">
        <v>286</v>
      </c>
      <c r="K31" t="s">
        <v>524</v>
      </c>
      <c r="L31" t="s">
        <v>1099</v>
      </c>
      <c r="M31" t="s">
        <v>1371</v>
      </c>
      <c r="N31" t="s">
        <v>290</v>
      </c>
      <c r="O31" t="s">
        <v>293</v>
      </c>
      <c r="P31" t="s">
        <v>1100</v>
      </c>
      <c r="Q31" t="s">
        <v>292</v>
      </c>
      <c r="R31" t="s">
        <v>291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1</v>
      </c>
      <c r="AF31">
        <v>2</v>
      </c>
      <c r="AG31">
        <v>0</v>
      </c>
      <c r="AH31">
        <v>4</v>
      </c>
      <c r="AI31">
        <v>2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1</v>
      </c>
      <c r="AS31">
        <v>3</v>
      </c>
      <c r="AT31" t="s">
        <v>1053</v>
      </c>
      <c r="AU31">
        <v>20</v>
      </c>
      <c r="AV31">
        <v>20</v>
      </c>
      <c r="AW31" t="s">
        <v>1053</v>
      </c>
      <c r="AX31">
        <v>20</v>
      </c>
      <c r="AY31" t="s">
        <v>1053</v>
      </c>
      <c r="AZ31">
        <v>6</v>
      </c>
      <c r="BA31">
        <v>6</v>
      </c>
      <c r="BB31" t="s">
        <v>1053</v>
      </c>
      <c r="BC31">
        <v>8</v>
      </c>
      <c r="BD31">
        <v>8</v>
      </c>
      <c r="BE31" t="s">
        <v>1057</v>
      </c>
      <c r="BF31">
        <v>192</v>
      </c>
      <c r="BG31" t="s">
        <v>1054</v>
      </c>
      <c r="BH31">
        <v>1</v>
      </c>
      <c r="BI31">
        <v>1</v>
      </c>
      <c r="BJ31" t="s">
        <v>1053</v>
      </c>
      <c r="BP31">
        <v>1</v>
      </c>
      <c r="BQ31">
        <v>1</v>
      </c>
      <c r="BR31" t="s">
        <v>1054</v>
      </c>
      <c r="BS31">
        <v>1</v>
      </c>
      <c r="BT31">
        <v>1</v>
      </c>
      <c r="BU31" t="s">
        <v>1057</v>
      </c>
      <c r="BV31" t="s">
        <v>293</v>
      </c>
      <c r="BW31" t="s">
        <v>291</v>
      </c>
      <c r="BX31" t="s">
        <v>293</v>
      </c>
      <c r="BY31">
        <v>3</v>
      </c>
      <c r="BZ31">
        <v>2</v>
      </c>
      <c r="CA31">
        <v>1</v>
      </c>
      <c r="CB31">
        <v>20</v>
      </c>
      <c r="CC31">
        <v>8</v>
      </c>
      <c r="CD31" s="2" t="s">
        <v>311</v>
      </c>
      <c r="CE31" s="3">
        <v>1</v>
      </c>
      <c r="CF31" s="2">
        <v>0.71875</v>
      </c>
      <c r="CG31" s="2">
        <v>0.36458333333333331</v>
      </c>
      <c r="CH31" s="2"/>
      <c r="CI31" s="2"/>
      <c r="CJ31" s="2"/>
      <c r="CK31" s="2"/>
      <c r="CL31" t="s">
        <v>295</v>
      </c>
      <c r="CM31" s="2" t="s">
        <v>313</v>
      </c>
      <c r="CN31" s="3">
        <v>1</v>
      </c>
      <c r="CO31" s="2">
        <v>0.35416666666666669</v>
      </c>
      <c r="CP31" s="2">
        <v>0.36458333333333331</v>
      </c>
      <c r="CQ31" s="2"/>
      <c r="CR31" s="2"/>
      <c r="CS31" s="2"/>
      <c r="CT31" s="2"/>
      <c r="CU31" t="s">
        <v>1055</v>
      </c>
      <c r="CV31">
        <v>478</v>
      </c>
      <c r="CW31">
        <v>0</v>
      </c>
      <c r="CX31">
        <v>1175</v>
      </c>
      <c r="CY31" t="s">
        <v>291</v>
      </c>
      <c r="CZ31" t="s">
        <v>291</v>
      </c>
      <c r="DA31" t="s">
        <v>291</v>
      </c>
      <c r="DB31" t="s">
        <v>291</v>
      </c>
      <c r="DC31" t="s">
        <v>293</v>
      </c>
      <c r="DD31" t="s">
        <v>291</v>
      </c>
      <c r="DE31">
        <v>0</v>
      </c>
      <c r="DF31">
        <v>17</v>
      </c>
      <c r="DG31">
        <v>0</v>
      </c>
      <c r="DH31">
        <v>3260</v>
      </c>
      <c r="DI31">
        <v>6537</v>
      </c>
      <c r="DJ31">
        <v>4</v>
      </c>
      <c r="DK31">
        <v>746</v>
      </c>
      <c r="DL31">
        <v>77</v>
      </c>
      <c r="DM31">
        <v>10</v>
      </c>
      <c r="DN31">
        <v>318</v>
      </c>
      <c r="DO31">
        <v>32</v>
      </c>
      <c r="DP31">
        <v>2558.75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1957</v>
      </c>
      <c r="DY31">
        <v>0</v>
      </c>
      <c r="DZ31">
        <v>0</v>
      </c>
      <c r="EA31">
        <v>0</v>
      </c>
      <c r="EB31">
        <v>0</v>
      </c>
      <c r="EC31">
        <v>19570</v>
      </c>
      <c r="ED31">
        <v>0</v>
      </c>
      <c r="EE31">
        <v>37</v>
      </c>
      <c r="EF31">
        <v>0</v>
      </c>
      <c r="EG31">
        <v>0</v>
      </c>
      <c r="EH31">
        <v>0</v>
      </c>
      <c r="EI31">
        <v>0</v>
      </c>
      <c r="EJ31">
        <v>370</v>
      </c>
      <c r="EK31">
        <v>19940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1</v>
      </c>
      <c r="EZ31">
        <v>2</v>
      </c>
      <c r="FA31">
        <v>0</v>
      </c>
      <c r="FB31">
        <v>0</v>
      </c>
      <c r="FC31">
        <v>0</v>
      </c>
      <c r="FD31">
        <v>6539</v>
      </c>
      <c r="FE31">
        <v>72218</v>
      </c>
      <c r="FF31">
        <v>564</v>
      </c>
      <c r="FG31">
        <v>0.37364924065420563</v>
      </c>
      <c r="FH31">
        <v>3.5152842679127727</v>
      </c>
      <c r="FI31">
        <v>654</v>
      </c>
      <c r="FJ31">
        <v>241</v>
      </c>
      <c r="FK31">
        <v>168</v>
      </c>
      <c r="FL31">
        <v>819</v>
      </c>
      <c r="FM31">
        <v>1068508</v>
      </c>
      <c r="FN31">
        <v>1.9</v>
      </c>
      <c r="FO31">
        <v>452764</v>
      </c>
      <c r="FP31">
        <v>2.1</v>
      </c>
      <c r="FQ31">
        <v>154540</v>
      </c>
      <c r="FR31">
        <v>0.1</v>
      </c>
      <c r="FS31">
        <v>3</v>
      </c>
      <c r="FT31">
        <v>3</v>
      </c>
      <c r="FU31">
        <v>1</v>
      </c>
      <c r="FV31" t="s">
        <v>291</v>
      </c>
      <c r="FW31" t="s">
        <v>293</v>
      </c>
      <c r="FX31" t="s">
        <v>293</v>
      </c>
      <c r="FY31" t="s">
        <v>291</v>
      </c>
      <c r="FZ31" t="s">
        <v>1058</v>
      </c>
      <c r="GA31">
        <v>40</v>
      </c>
      <c r="GB31">
        <v>235</v>
      </c>
      <c r="GC31">
        <v>21</v>
      </c>
      <c r="GD31">
        <v>144</v>
      </c>
      <c r="GE31">
        <v>309</v>
      </c>
      <c r="GF31" t="s">
        <v>293</v>
      </c>
      <c r="GG31">
        <v>0</v>
      </c>
      <c r="GH31" t="s">
        <v>293</v>
      </c>
      <c r="GI31" t="s">
        <v>293</v>
      </c>
      <c r="GJ31" t="s">
        <v>293</v>
      </c>
      <c r="GK31" t="s">
        <v>293</v>
      </c>
      <c r="GL31" t="s">
        <v>293</v>
      </c>
      <c r="GM31" t="s">
        <v>293</v>
      </c>
      <c r="GN31" t="s">
        <v>293</v>
      </c>
      <c r="GO31">
        <v>6</v>
      </c>
      <c r="GP31">
        <v>0</v>
      </c>
      <c r="GQ31" t="s">
        <v>293</v>
      </c>
      <c r="GR31">
        <v>39</v>
      </c>
      <c r="GS31" t="s">
        <v>293</v>
      </c>
      <c r="GT31" t="s">
        <v>293</v>
      </c>
      <c r="GU31" t="s">
        <v>293</v>
      </c>
      <c r="GV31" t="s">
        <v>293</v>
      </c>
      <c r="GW31">
        <v>0</v>
      </c>
      <c r="GX31" t="s">
        <v>525</v>
      </c>
      <c r="GY31">
        <v>3</v>
      </c>
      <c r="GZ31" t="s">
        <v>525</v>
      </c>
      <c r="HA31">
        <v>34</v>
      </c>
      <c r="HB31" t="s">
        <v>525</v>
      </c>
      <c r="HC31">
        <v>5</v>
      </c>
      <c r="HD31">
        <v>3</v>
      </c>
      <c r="HE31">
        <v>1</v>
      </c>
      <c r="HF31">
        <v>5</v>
      </c>
      <c r="HG31" t="s">
        <v>293</v>
      </c>
      <c r="HH31" t="s">
        <v>293</v>
      </c>
      <c r="HI31">
        <v>0</v>
      </c>
      <c r="HJ31">
        <v>9116</v>
      </c>
      <c r="HK31">
        <v>9116</v>
      </c>
      <c r="HL31">
        <v>79</v>
      </c>
      <c r="HM31">
        <v>8</v>
      </c>
      <c r="HN31">
        <v>8401</v>
      </c>
      <c r="HO31">
        <v>3931</v>
      </c>
      <c r="HP31">
        <v>7</v>
      </c>
      <c r="HQ31">
        <v>14</v>
      </c>
      <c r="HR31">
        <v>63</v>
      </c>
      <c r="HS31">
        <v>13</v>
      </c>
      <c r="HT31">
        <v>107</v>
      </c>
      <c r="HU31">
        <v>63</v>
      </c>
      <c r="HV31">
        <v>69</v>
      </c>
      <c r="HW31" t="s">
        <v>293</v>
      </c>
      <c r="HX31" t="s">
        <v>293</v>
      </c>
      <c r="HY31" t="s">
        <v>293</v>
      </c>
      <c r="HZ31" t="s">
        <v>293</v>
      </c>
      <c r="IA31" t="s">
        <v>293</v>
      </c>
      <c r="IB31" t="s">
        <v>293</v>
      </c>
      <c r="IC31" t="s">
        <v>293</v>
      </c>
      <c r="ID31" t="s">
        <v>293</v>
      </c>
      <c r="IE31" s="3" t="s">
        <v>293</v>
      </c>
      <c r="IF31" s="3" t="s">
        <v>293</v>
      </c>
      <c r="IG31" t="s">
        <v>293</v>
      </c>
      <c r="IH31" t="s">
        <v>293</v>
      </c>
      <c r="II31" t="s">
        <v>293</v>
      </c>
      <c r="IJ31" t="s">
        <v>1101</v>
      </c>
      <c r="IK31" t="s">
        <v>482</v>
      </c>
      <c r="IL31" s="88" t="s">
        <v>526</v>
      </c>
      <c r="IM31" s="88">
        <v>41275</v>
      </c>
      <c r="IN31" t="s">
        <v>291</v>
      </c>
      <c r="IO31" t="s">
        <v>291</v>
      </c>
      <c r="IP31" t="s">
        <v>291</v>
      </c>
      <c r="IQ31" t="s">
        <v>291</v>
      </c>
      <c r="IR31" t="s">
        <v>291</v>
      </c>
      <c r="IS31" t="s">
        <v>328</v>
      </c>
      <c r="IT31">
        <v>6</v>
      </c>
      <c r="IY31" t="s">
        <v>302</v>
      </c>
    </row>
    <row r="32" spans="1:259" x14ac:dyDescent="0.2">
      <c r="A32">
        <v>28</v>
      </c>
      <c r="B32" t="s">
        <v>527</v>
      </c>
      <c r="C32" t="s">
        <v>528</v>
      </c>
      <c r="D32">
        <v>626</v>
      </c>
      <c r="E32" t="s">
        <v>529</v>
      </c>
      <c r="F32">
        <v>117</v>
      </c>
      <c r="G32" t="s">
        <v>531</v>
      </c>
      <c r="H32" t="s">
        <v>530</v>
      </c>
      <c r="I32" t="s">
        <v>532</v>
      </c>
      <c r="J32" t="s">
        <v>286</v>
      </c>
      <c r="K32" t="s">
        <v>533</v>
      </c>
      <c r="L32" t="s">
        <v>534</v>
      </c>
      <c r="M32" t="s">
        <v>535</v>
      </c>
      <c r="N32" t="s">
        <v>290</v>
      </c>
      <c r="O32" t="s">
        <v>291</v>
      </c>
      <c r="V32">
        <v>0</v>
      </c>
      <c r="W32">
        <v>1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1</v>
      </c>
      <c r="AE32">
        <v>3</v>
      </c>
      <c r="AF32">
        <v>0</v>
      </c>
      <c r="AG32">
        <v>0</v>
      </c>
      <c r="AH32">
        <v>4</v>
      </c>
      <c r="AI32">
        <v>2</v>
      </c>
      <c r="AJ32">
        <v>0</v>
      </c>
      <c r="AK32">
        <v>0</v>
      </c>
      <c r="AL32">
        <v>0.1</v>
      </c>
      <c r="AM32">
        <v>0.1</v>
      </c>
      <c r="AN32">
        <v>0</v>
      </c>
      <c r="AO32">
        <v>0</v>
      </c>
      <c r="AP32">
        <v>0</v>
      </c>
      <c r="AQ32">
        <v>0</v>
      </c>
      <c r="AR32">
        <v>2</v>
      </c>
      <c r="AS32">
        <v>3</v>
      </c>
      <c r="AT32" t="s">
        <v>1053</v>
      </c>
      <c r="AU32">
        <v>14</v>
      </c>
      <c r="AV32">
        <v>14</v>
      </c>
      <c r="AW32" t="s">
        <v>1053</v>
      </c>
      <c r="AX32">
        <v>14</v>
      </c>
      <c r="AY32" t="s">
        <v>1054</v>
      </c>
      <c r="AZ32">
        <v>2</v>
      </c>
      <c r="BA32">
        <v>3</v>
      </c>
      <c r="BB32" t="s">
        <v>1053</v>
      </c>
      <c r="BC32">
        <v>2</v>
      </c>
      <c r="BD32">
        <v>24</v>
      </c>
      <c r="BE32" t="s">
        <v>1057</v>
      </c>
      <c r="BF32">
        <v>24</v>
      </c>
      <c r="BG32" t="s">
        <v>1054</v>
      </c>
      <c r="BH32">
        <v>1</v>
      </c>
      <c r="BI32">
        <v>1</v>
      </c>
      <c r="BJ32" t="s">
        <v>1053</v>
      </c>
      <c r="BP32">
        <v>1</v>
      </c>
      <c r="BQ32">
        <v>1</v>
      </c>
      <c r="BR32" t="s">
        <v>1053</v>
      </c>
      <c r="BV32" t="s">
        <v>291</v>
      </c>
      <c r="BW32" t="s">
        <v>291</v>
      </c>
      <c r="BX32" t="s">
        <v>291</v>
      </c>
      <c r="BY32">
        <v>4</v>
      </c>
      <c r="BZ32">
        <v>4</v>
      </c>
      <c r="CA32">
        <v>0</v>
      </c>
      <c r="CB32">
        <v>25</v>
      </c>
      <c r="CC32">
        <v>0</v>
      </c>
      <c r="CD32" s="2" t="s">
        <v>311</v>
      </c>
      <c r="CE32" s="3">
        <v>1</v>
      </c>
      <c r="CF32" s="2">
        <v>0.71875</v>
      </c>
      <c r="CG32" s="2">
        <v>0.35416666666666669</v>
      </c>
      <c r="CH32" s="2"/>
      <c r="CI32" s="2"/>
      <c r="CJ32" s="2"/>
      <c r="CK32" s="2"/>
      <c r="CL32" t="s">
        <v>295</v>
      </c>
      <c r="CM32" s="2" t="s">
        <v>296</v>
      </c>
      <c r="CN32" s="3">
        <v>2</v>
      </c>
      <c r="CO32" s="2">
        <v>0.35416666666666669</v>
      </c>
      <c r="CP32" s="2">
        <v>0.71875</v>
      </c>
      <c r="CQ32" s="2">
        <v>0.35416666666666669</v>
      </c>
      <c r="CR32" s="2">
        <v>0.71875</v>
      </c>
      <c r="CS32" s="2">
        <v>0.39583333333333331</v>
      </c>
      <c r="CT32" s="2">
        <v>0.76041666666666663</v>
      </c>
      <c r="CU32" t="s">
        <v>1055</v>
      </c>
      <c r="CV32">
        <v>233</v>
      </c>
      <c r="CW32">
        <v>0</v>
      </c>
      <c r="CX32">
        <v>449</v>
      </c>
      <c r="CY32" t="s">
        <v>291</v>
      </c>
      <c r="CZ32" t="s">
        <v>293</v>
      </c>
      <c r="DA32" t="s">
        <v>293</v>
      </c>
      <c r="DB32" t="s">
        <v>293</v>
      </c>
      <c r="DC32" t="s">
        <v>293</v>
      </c>
      <c r="DD32" t="s">
        <v>291</v>
      </c>
      <c r="DE32">
        <v>0</v>
      </c>
      <c r="DF32">
        <v>0</v>
      </c>
      <c r="DG32">
        <v>0</v>
      </c>
      <c r="DH32">
        <v>3748</v>
      </c>
      <c r="DI32">
        <v>7496</v>
      </c>
      <c r="DJ32">
        <v>47</v>
      </c>
      <c r="DK32">
        <v>1568</v>
      </c>
      <c r="DL32">
        <v>294</v>
      </c>
      <c r="DM32">
        <v>2</v>
      </c>
      <c r="DN32">
        <v>787</v>
      </c>
      <c r="DO32">
        <v>196</v>
      </c>
      <c r="DP32">
        <v>6645.5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1984</v>
      </c>
      <c r="DY32">
        <v>0</v>
      </c>
      <c r="DZ32">
        <v>0</v>
      </c>
      <c r="EA32">
        <v>0</v>
      </c>
      <c r="EB32">
        <v>0</v>
      </c>
      <c r="EC32">
        <v>19840</v>
      </c>
      <c r="ED32">
        <v>0</v>
      </c>
      <c r="EE32">
        <v>37</v>
      </c>
      <c r="EF32">
        <v>0</v>
      </c>
      <c r="EG32">
        <v>0</v>
      </c>
      <c r="EH32">
        <v>0</v>
      </c>
      <c r="EI32">
        <v>0</v>
      </c>
      <c r="EJ32">
        <v>370</v>
      </c>
      <c r="EK32">
        <v>20210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3</v>
      </c>
      <c r="EU32">
        <v>6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7502</v>
      </c>
      <c r="FE32">
        <v>77689</v>
      </c>
      <c r="FF32">
        <v>518</v>
      </c>
      <c r="FG32">
        <v>0.81330314526985681</v>
      </c>
      <c r="FH32">
        <v>3.169297923550769</v>
      </c>
      <c r="FI32">
        <v>694</v>
      </c>
      <c r="FJ32">
        <v>259</v>
      </c>
      <c r="FK32">
        <v>307</v>
      </c>
      <c r="FL32">
        <v>970</v>
      </c>
      <c r="FM32">
        <v>1516592</v>
      </c>
      <c r="FN32">
        <v>2.29</v>
      </c>
      <c r="FO32">
        <v>296038</v>
      </c>
      <c r="FP32">
        <v>0.56000000000000005</v>
      </c>
      <c r="FQ32">
        <v>77270</v>
      </c>
      <c r="FR32">
        <v>0.05</v>
      </c>
      <c r="FS32">
        <v>4</v>
      </c>
      <c r="FT32">
        <v>4</v>
      </c>
      <c r="FU32">
        <v>1</v>
      </c>
      <c r="FV32" t="s">
        <v>291</v>
      </c>
      <c r="FW32" t="s">
        <v>293</v>
      </c>
      <c r="FX32" t="s">
        <v>293</v>
      </c>
      <c r="FY32" t="s">
        <v>291</v>
      </c>
      <c r="FZ32" t="s">
        <v>1058</v>
      </c>
      <c r="GA32">
        <v>42</v>
      </c>
      <c r="GB32">
        <v>441</v>
      </c>
      <c r="GC32">
        <v>39</v>
      </c>
      <c r="GD32">
        <v>315</v>
      </c>
      <c r="GE32">
        <v>669</v>
      </c>
      <c r="GF32" t="s">
        <v>293</v>
      </c>
      <c r="GG32">
        <v>0</v>
      </c>
      <c r="GH32" t="s">
        <v>293</v>
      </c>
      <c r="GI32" t="s">
        <v>293</v>
      </c>
      <c r="GJ32" t="s">
        <v>293</v>
      </c>
      <c r="GK32" t="s">
        <v>293</v>
      </c>
      <c r="GL32" t="s">
        <v>293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15</v>
      </c>
      <c r="GS32">
        <v>0</v>
      </c>
      <c r="GT32">
        <v>0</v>
      </c>
      <c r="GU32">
        <v>0</v>
      </c>
      <c r="GV32" t="s">
        <v>293</v>
      </c>
      <c r="GW32">
        <v>0</v>
      </c>
      <c r="GX32">
        <v>6</v>
      </c>
      <c r="GY32">
        <v>1</v>
      </c>
      <c r="GZ32" t="s">
        <v>536</v>
      </c>
      <c r="HA32">
        <v>11</v>
      </c>
      <c r="HB32" t="s">
        <v>537</v>
      </c>
      <c r="HC32">
        <v>4</v>
      </c>
      <c r="HD32">
        <v>2</v>
      </c>
      <c r="HE32">
        <v>5</v>
      </c>
      <c r="HF32">
        <v>8</v>
      </c>
      <c r="HG32" t="s">
        <v>538</v>
      </c>
      <c r="HH32">
        <v>3</v>
      </c>
      <c r="HI32">
        <v>1</v>
      </c>
      <c r="HJ32">
        <v>6323</v>
      </c>
      <c r="HK32">
        <v>6323</v>
      </c>
      <c r="HL32">
        <v>58</v>
      </c>
      <c r="HM32" t="s">
        <v>293</v>
      </c>
      <c r="HN32">
        <v>6429</v>
      </c>
      <c r="HO32">
        <v>1463</v>
      </c>
      <c r="HP32">
        <v>1</v>
      </c>
      <c r="HQ32">
        <v>7</v>
      </c>
      <c r="HR32">
        <v>13</v>
      </c>
      <c r="HS32">
        <v>31</v>
      </c>
      <c r="HT32" t="s">
        <v>293</v>
      </c>
      <c r="HU32" t="s">
        <v>293</v>
      </c>
      <c r="HV32" t="s">
        <v>293</v>
      </c>
      <c r="HW32" t="s">
        <v>293</v>
      </c>
      <c r="HX32" t="s">
        <v>293</v>
      </c>
      <c r="HY32" t="s">
        <v>293</v>
      </c>
      <c r="HZ32" t="s">
        <v>293</v>
      </c>
      <c r="IA32" t="s">
        <v>293</v>
      </c>
      <c r="IB32" t="s">
        <v>293</v>
      </c>
      <c r="IC32" t="s">
        <v>293</v>
      </c>
      <c r="ID32" t="s">
        <v>293</v>
      </c>
      <c r="IE32" s="3" t="s">
        <v>293</v>
      </c>
      <c r="IF32" s="3" t="s">
        <v>293</v>
      </c>
      <c r="IG32" t="s">
        <v>293</v>
      </c>
      <c r="IH32" t="s">
        <v>293</v>
      </c>
      <c r="II32" t="s">
        <v>293</v>
      </c>
      <c r="IJ32" t="s">
        <v>539</v>
      </c>
      <c r="IK32" t="s">
        <v>540</v>
      </c>
      <c r="IL32" s="88">
        <v>37773</v>
      </c>
      <c r="IM32" s="88">
        <v>39934</v>
      </c>
      <c r="IN32" t="s">
        <v>291</v>
      </c>
      <c r="IO32" t="s">
        <v>291</v>
      </c>
      <c r="IP32" t="s">
        <v>291</v>
      </c>
      <c r="IQ32" t="s">
        <v>291</v>
      </c>
      <c r="IR32" t="s">
        <v>293</v>
      </c>
      <c r="IS32" t="s">
        <v>541</v>
      </c>
      <c r="IT32">
        <v>1</v>
      </c>
      <c r="IU32" t="s">
        <v>328</v>
      </c>
      <c r="IV32">
        <v>6</v>
      </c>
    </row>
    <row r="33" spans="1:259" x14ac:dyDescent="0.2">
      <c r="A33">
        <v>29</v>
      </c>
      <c r="B33" t="s">
        <v>542</v>
      </c>
      <c r="C33" t="s">
        <v>543</v>
      </c>
      <c r="D33">
        <v>1275</v>
      </c>
      <c r="E33" t="s">
        <v>544</v>
      </c>
      <c r="F33">
        <v>350</v>
      </c>
      <c r="G33" t="s">
        <v>546</v>
      </c>
      <c r="H33" t="s">
        <v>545</v>
      </c>
      <c r="I33" t="s">
        <v>547</v>
      </c>
      <c r="J33" t="s">
        <v>286</v>
      </c>
      <c r="K33" t="s">
        <v>548</v>
      </c>
      <c r="L33" t="s">
        <v>549</v>
      </c>
      <c r="M33" t="s">
        <v>550</v>
      </c>
      <c r="N33" t="s">
        <v>322</v>
      </c>
      <c r="O33" t="s">
        <v>293</v>
      </c>
      <c r="P33" t="s">
        <v>1102</v>
      </c>
      <c r="Q33" t="s">
        <v>290</v>
      </c>
      <c r="R33" t="s">
        <v>291</v>
      </c>
      <c r="V33">
        <v>1</v>
      </c>
      <c r="W33">
        <v>1</v>
      </c>
      <c r="X33">
        <v>1</v>
      </c>
      <c r="Y33">
        <v>2</v>
      </c>
      <c r="Z33">
        <v>2</v>
      </c>
      <c r="AA33">
        <v>4</v>
      </c>
      <c r="AB33">
        <v>0</v>
      </c>
      <c r="AC33">
        <v>1</v>
      </c>
      <c r="AD33">
        <v>1</v>
      </c>
      <c r="AE33">
        <v>2</v>
      </c>
      <c r="AF33">
        <v>0</v>
      </c>
      <c r="AG33">
        <v>0</v>
      </c>
      <c r="AH33">
        <v>4</v>
      </c>
      <c r="AI33">
        <v>3</v>
      </c>
      <c r="AJ33">
        <v>0</v>
      </c>
      <c r="AK33">
        <v>0</v>
      </c>
      <c r="AL33">
        <v>1</v>
      </c>
      <c r="AM33">
        <v>1</v>
      </c>
      <c r="AN33">
        <v>0</v>
      </c>
      <c r="AO33">
        <v>0</v>
      </c>
      <c r="AP33">
        <v>0</v>
      </c>
      <c r="AQ33">
        <v>0</v>
      </c>
      <c r="AR33">
        <v>2</v>
      </c>
      <c r="AS33">
        <v>3</v>
      </c>
      <c r="AT33" t="s">
        <v>1054</v>
      </c>
      <c r="AZ33">
        <v>5</v>
      </c>
      <c r="BA33">
        <v>7.5</v>
      </c>
      <c r="BB33" t="s">
        <v>1054</v>
      </c>
      <c r="BC33">
        <v>5</v>
      </c>
      <c r="BD33">
        <v>45</v>
      </c>
      <c r="BE33" t="s">
        <v>1054</v>
      </c>
      <c r="BF33">
        <v>192</v>
      </c>
      <c r="BG33" t="s">
        <v>1054</v>
      </c>
      <c r="BH33">
        <v>1</v>
      </c>
      <c r="BI33">
        <v>1</v>
      </c>
      <c r="BJ33" t="s">
        <v>1053</v>
      </c>
      <c r="BN33">
        <v>1</v>
      </c>
      <c r="BO33" t="s">
        <v>1057</v>
      </c>
      <c r="BP33">
        <v>1</v>
      </c>
      <c r="BQ33">
        <v>1</v>
      </c>
      <c r="BR33" t="s">
        <v>1054</v>
      </c>
      <c r="BV33" t="s">
        <v>291</v>
      </c>
      <c r="BW33" t="s">
        <v>291</v>
      </c>
      <c r="BX33" t="s">
        <v>291</v>
      </c>
      <c r="BY33">
        <v>9</v>
      </c>
      <c r="BZ33">
        <v>4</v>
      </c>
      <c r="CA33">
        <v>0</v>
      </c>
      <c r="CB33">
        <v>40</v>
      </c>
      <c r="CC33">
        <v>8</v>
      </c>
      <c r="CD33" s="2" t="s">
        <v>479</v>
      </c>
      <c r="CE33" s="3">
        <v>2</v>
      </c>
      <c r="CF33" s="2"/>
      <c r="CG33" s="2"/>
      <c r="CH33" s="2">
        <v>0.6875</v>
      </c>
      <c r="CI33" s="2">
        <v>0.41666666666666669</v>
      </c>
      <c r="CJ33" s="2"/>
      <c r="CK33" s="2"/>
      <c r="CL33" t="s">
        <v>295</v>
      </c>
      <c r="CM33" s="2" t="s">
        <v>296</v>
      </c>
      <c r="CN33" s="3">
        <v>2</v>
      </c>
      <c r="CO33" s="2"/>
      <c r="CP33" s="2"/>
      <c r="CQ33" s="2">
        <v>0.35416666666666669</v>
      </c>
      <c r="CR33" s="2">
        <v>0.71875</v>
      </c>
      <c r="CS33" s="2"/>
      <c r="CT33" s="2"/>
      <c r="CU33" t="s">
        <v>1079</v>
      </c>
      <c r="CV33">
        <v>1426</v>
      </c>
      <c r="CW33">
        <v>1426</v>
      </c>
      <c r="CX33">
        <v>352</v>
      </c>
      <c r="CY33" t="s">
        <v>291</v>
      </c>
      <c r="CZ33" t="s">
        <v>291</v>
      </c>
      <c r="DA33" t="s">
        <v>291</v>
      </c>
      <c r="DB33" t="s">
        <v>293</v>
      </c>
      <c r="DC33" t="s">
        <v>293</v>
      </c>
      <c r="DD33" t="s">
        <v>291</v>
      </c>
      <c r="DE33">
        <v>94</v>
      </c>
      <c r="DF33">
        <v>84</v>
      </c>
      <c r="DG33">
        <v>5528</v>
      </c>
      <c r="DH33">
        <v>1839</v>
      </c>
      <c r="DI33">
        <v>14912</v>
      </c>
      <c r="DJ33">
        <v>377</v>
      </c>
      <c r="DK33">
        <v>374</v>
      </c>
      <c r="DL33">
        <v>2038</v>
      </c>
      <c r="DM33">
        <v>90</v>
      </c>
      <c r="DN33">
        <v>146</v>
      </c>
      <c r="DO33">
        <v>944</v>
      </c>
      <c r="DP33">
        <v>12925.5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85</v>
      </c>
      <c r="DW33">
        <v>0</v>
      </c>
      <c r="DX33">
        <v>4756</v>
      </c>
      <c r="DY33">
        <v>0</v>
      </c>
      <c r="DZ33">
        <v>9</v>
      </c>
      <c r="EA33">
        <v>0</v>
      </c>
      <c r="EB33">
        <v>3</v>
      </c>
      <c r="EC33">
        <v>48180</v>
      </c>
      <c r="ED33">
        <v>0</v>
      </c>
      <c r="EE33">
        <v>25</v>
      </c>
      <c r="EF33">
        <v>0</v>
      </c>
      <c r="EG33">
        <v>13</v>
      </c>
      <c r="EH33">
        <v>0</v>
      </c>
      <c r="EI33">
        <v>29</v>
      </c>
      <c r="EJ33">
        <v>1025</v>
      </c>
      <c r="EK33">
        <v>49205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29</v>
      </c>
      <c r="EU33">
        <v>58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14970</v>
      </c>
      <c r="FE33">
        <v>130767.5</v>
      </c>
      <c r="FF33">
        <v>1170</v>
      </c>
      <c r="FG33">
        <v>0.7659555555555555</v>
      </c>
      <c r="FH33">
        <v>2.5830617283950614</v>
      </c>
      <c r="FI33">
        <v>1487</v>
      </c>
      <c r="FJ33">
        <v>557</v>
      </c>
      <c r="FK33">
        <v>608</v>
      </c>
      <c r="FL33">
        <v>2146</v>
      </c>
      <c r="FM33">
        <v>189574</v>
      </c>
      <c r="FN33">
        <v>0.15</v>
      </c>
      <c r="FO33">
        <v>456830</v>
      </c>
      <c r="FP33">
        <v>0.75</v>
      </c>
      <c r="FQ33">
        <v>347872</v>
      </c>
      <c r="FR33">
        <v>0.1</v>
      </c>
      <c r="FS33">
        <v>1</v>
      </c>
      <c r="FT33">
        <v>1</v>
      </c>
      <c r="FU33">
        <v>1</v>
      </c>
      <c r="FV33" t="s">
        <v>291</v>
      </c>
      <c r="FW33" t="s">
        <v>291</v>
      </c>
      <c r="FX33" t="s">
        <v>828</v>
      </c>
      <c r="FY33" t="s">
        <v>291</v>
      </c>
      <c r="FZ33" t="s">
        <v>1058</v>
      </c>
      <c r="GA33">
        <v>66</v>
      </c>
      <c r="GB33">
        <v>1120</v>
      </c>
      <c r="GC33">
        <v>61</v>
      </c>
      <c r="GD33">
        <v>922</v>
      </c>
      <c r="GE33">
        <v>1905</v>
      </c>
      <c r="GF33" t="s">
        <v>293</v>
      </c>
      <c r="GG33">
        <v>0</v>
      </c>
      <c r="GH33">
        <v>724</v>
      </c>
      <c r="GI33">
        <v>48</v>
      </c>
      <c r="GJ33">
        <v>0</v>
      </c>
      <c r="GK33">
        <v>0</v>
      </c>
      <c r="GL33">
        <v>15</v>
      </c>
      <c r="GM33" t="s">
        <v>293</v>
      </c>
      <c r="GN33" t="s">
        <v>293</v>
      </c>
      <c r="GO33">
        <v>27</v>
      </c>
      <c r="GP33">
        <v>2</v>
      </c>
      <c r="GQ33" t="s">
        <v>293</v>
      </c>
      <c r="GR33">
        <v>77</v>
      </c>
      <c r="GS33">
        <v>517</v>
      </c>
      <c r="GT33" t="s">
        <v>293</v>
      </c>
      <c r="GU33">
        <v>75</v>
      </c>
      <c r="GV33" t="s">
        <v>297</v>
      </c>
      <c r="GW33">
        <v>0</v>
      </c>
      <c r="GX33" t="s">
        <v>1372</v>
      </c>
      <c r="GY33">
        <v>29</v>
      </c>
      <c r="GZ33" t="s">
        <v>333</v>
      </c>
      <c r="HA33">
        <v>29</v>
      </c>
      <c r="HB33" t="s">
        <v>333</v>
      </c>
      <c r="HC33">
        <v>48</v>
      </c>
      <c r="HD33">
        <v>34</v>
      </c>
      <c r="HE33">
        <v>5</v>
      </c>
      <c r="HF33">
        <v>11</v>
      </c>
      <c r="HG33" t="s">
        <v>538</v>
      </c>
      <c r="HH33">
        <v>3</v>
      </c>
      <c r="HI33">
        <v>3</v>
      </c>
      <c r="HJ33">
        <v>18884</v>
      </c>
      <c r="HK33">
        <v>18884</v>
      </c>
      <c r="HL33">
        <v>649</v>
      </c>
      <c r="HM33">
        <v>18884</v>
      </c>
      <c r="HN33">
        <v>18884</v>
      </c>
      <c r="HO33">
        <v>7420</v>
      </c>
      <c r="HP33">
        <v>3</v>
      </c>
      <c r="HQ33">
        <v>3</v>
      </c>
      <c r="HR33">
        <v>3</v>
      </c>
      <c r="HS33">
        <v>130</v>
      </c>
      <c r="HT33" t="s">
        <v>293</v>
      </c>
      <c r="HU33" t="s">
        <v>293</v>
      </c>
      <c r="HV33" t="s">
        <v>293</v>
      </c>
      <c r="HW33" t="s">
        <v>293</v>
      </c>
      <c r="HX33">
        <v>218</v>
      </c>
      <c r="HY33">
        <v>1378</v>
      </c>
      <c r="HZ33">
        <v>65</v>
      </c>
      <c r="IA33">
        <v>4</v>
      </c>
      <c r="IB33">
        <v>28</v>
      </c>
      <c r="IC33" t="s">
        <v>293</v>
      </c>
      <c r="ID33" t="s">
        <v>293</v>
      </c>
      <c r="IE33" s="3" t="s">
        <v>293</v>
      </c>
      <c r="IF33" s="3" t="s">
        <v>293</v>
      </c>
      <c r="IG33" t="s">
        <v>293</v>
      </c>
      <c r="IH33">
        <v>219</v>
      </c>
      <c r="II33" t="s">
        <v>293</v>
      </c>
      <c r="IJ33" t="s">
        <v>384</v>
      </c>
      <c r="IK33" t="s">
        <v>385</v>
      </c>
      <c r="IL33" s="88" t="s">
        <v>1373</v>
      </c>
      <c r="IM33" s="88">
        <v>36647</v>
      </c>
      <c r="IN33" t="s">
        <v>291</v>
      </c>
      <c r="IO33" t="s">
        <v>291</v>
      </c>
      <c r="IP33" t="s">
        <v>291</v>
      </c>
      <c r="IQ33" t="s">
        <v>291</v>
      </c>
      <c r="IR33" t="s">
        <v>291</v>
      </c>
      <c r="IS33" t="s">
        <v>328</v>
      </c>
      <c r="IT33">
        <v>6</v>
      </c>
      <c r="IY33" t="s">
        <v>302</v>
      </c>
    </row>
    <row r="34" spans="1:259" x14ac:dyDescent="0.2">
      <c r="A34">
        <v>30</v>
      </c>
      <c r="B34" t="s">
        <v>1040</v>
      </c>
      <c r="C34" t="s">
        <v>552</v>
      </c>
      <c r="D34">
        <v>863</v>
      </c>
      <c r="E34" t="s">
        <v>553</v>
      </c>
      <c r="F34">
        <v>250</v>
      </c>
      <c r="G34" t="s">
        <v>554</v>
      </c>
      <c r="H34" t="s">
        <v>1374</v>
      </c>
      <c r="I34" t="s">
        <v>555</v>
      </c>
      <c r="J34" t="s">
        <v>286</v>
      </c>
      <c r="K34" t="s">
        <v>1103</v>
      </c>
      <c r="L34" t="s">
        <v>556</v>
      </c>
      <c r="M34" t="s">
        <v>1104</v>
      </c>
      <c r="N34" t="s">
        <v>322</v>
      </c>
      <c r="O34" t="s">
        <v>293</v>
      </c>
      <c r="P34" t="s">
        <v>1375</v>
      </c>
      <c r="Q34" t="s">
        <v>1376</v>
      </c>
      <c r="R34" t="s">
        <v>291</v>
      </c>
      <c r="V34">
        <v>1</v>
      </c>
      <c r="W34">
        <v>1</v>
      </c>
      <c r="X34">
        <v>0</v>
      </c>
      <c r="Y34">
        <v>0</v>
      </c>
      <c r="Z34">
        <v>0</v>
      </c>
      <c r="AA34">
        <v>1</v>
      </c>
      <c r="AB34">
        <v>0</v>
      </c>
      <c r="AC34">
        <v>0</v>
      </c>
      <c r="AD34">
        <v>2</v>
      </c>
      <c r="AE34">
        <v>2</v>
      </c>
      <c r="AF34">
        <v>1</v>
      </c>
      <c r="AG34">
        <v>0</v>
      </c>
      <c r="AH34">
        <v>5</v>
      </c>
      <c r="AI34">
        <v>2</v>
      </c>
      <c r="AJ34">
        <v>0</v>
      </c>
      <c r="AK34">
        <v>0</v>
      </c>
      <c r="AL34">
        <v>1.5</v>
      </c>
      <c r="AM34">
        <v>1.5</v>
      </c>
      <c r="AN34">
        <v>1</v>
      </c>
      <c r="AO34">
        <v>1</v>
      </c>
      <c r="AP34">
        <v>1</v>
      </c>
      <c r="AQ34">
        <v>0</v>
      </c>
      <c r="AR34">
        <v>3</v>
      </c>
      <c r="AS34">
        <v>4.5</v>
      </c>
      <c r="AT34" t="s">
        <v>1053</v>
      </c>
      <c r="AU34">
        <v>30</v>
      </c>
      <c r="AV34">
        <v>30</v>
      </c>
      <c r="AW34" t="s">
        <v>1053</v>
      </c>
      <c r="AX34">
        <v>60</v>
      </c>
      <c r="AY34" t="s">
        <v>1057</v>
      </c>
      <c r="BH34">
        <v>1</v>
      </c>
      <c r="BI34">
        <v>1</v>
      </c>
      <c r="BJ34" t="s">
        <v>1053</v>
      </c>
      <c r="BK34">
        <v>4</v>
      </c>
      <c r="BL34" t="s">
        <v>551</v>
      </c>
      <c r="BM34" t="s">
        <v>1053</v>
      </c>
      <c r="BN34">
        <v>4</v>
      </c>
      <c r="BO34" t="s">
        <v>1053</v>
      </c>
      <c r="BP34">
        <v>1</v>
      </c>
      <c r="BQ34">
        <v>1.5</v>
      </c>
      <c r="BR34" t="s">
        <v>1053</v>
      </c>
      <c r="BS34">
        <v>1</v>
      </c>
      <c r="BT34">
        <v>1</v>
      </c>
      <c r="BU34" t="s">
        <v>1053</v>
      </c>
      <c r="BV34" t="s">
        <v>291</v>
      </c>
      <c r="BW34" t="s">
        <v>291</v>
      </c>
      <c r="BX34" t="s">
        <v>291</v>
      </c>
      <c r="BY34">
        <v>1</v>
      </c>
      <c r="BZ34">
        <v>0</v>
      </c>
      <c r="CA34">
        <v>0</v>
      </c>
      <c r="CB34">
        <v>28</v>
      </c>
      <c r="CC34">
        <v>1</v>
      </c>
      <c r="CD34" s="2" t="s">
        <v>294</v>
      </c>
      <c r="CE34" s="3">
        <v>1</v>
      </c>
      <c r="CF34" s="2"/>
      <c r="CG34" s="2"/>
      <c r="CH34" s="2">
        <v>0.6875</v>
      </c>
      <c r="CI34" s="2">
        <v>0.375</v>
      </c>
      <c r="CJ34" s="2"/>
      <c r="CK34" s="2"/>
      <c r="CL34" t="s">
        <v>295</v>
      </c>
      <c r="CM34" s="2" t="s">
        <v>296</v>
      </c>
      <c r="CN34" s="3">
        <v>1</v>
      </c>
      <c r="CO34" s="2"/>
      <c r="CP34" s="2"/>
      <c r="CQ34" s="2">
        <v>0.35416666666666669</v>
      </c>
      <c r="CR34" s="2">
        <v>0.71875</v>
      </c>
      <c r="CS34" s="2"/>
      <c r="CT34" s="2"/>
      <c r="CU34" t="s">
        <v>1055</v>
      </c>
      <c r="CV34">
        <v>1234</v>
      </c>
      <c r="CW34">
        <v>0</v>
      </c>
      <c r="CX34">
        <v>2766</v>
      </c>
      <c r="CY34" t="s">
        <v>291</v>
      </c>
      <c r="CZ34" t="s">
        <v>291</v>
      </c>
      <c r="DA34" t="s">
        <v>291</v>
      </c>
      <c r="DB34" t="s">
        <v>293</v>
      </c>
      <c r="DC34" t="s">
        <v>293</v>
      </c>
      <c r="DD34" t="s">
        <v>291</v>
      </c>
      <c r="DE34">
        <v>0</v>
      </c>
      <c r="DF34">
        <v>141</v>
      </c>
      <c r="DG34">
        <v>0</v>
      </c>
      <c r="DH34">
        <v>6784</v>
      </c>
      <c r="DI34">
        <v>13709</v>
      </c>
      <c r="DJ34">
        <v>19</v>
      </c>
      <c r="DK34">
        <v>558</v>
      </c>
      <c r="DL34">
        <v>1709</v>
      </c>
      <c r="DM34">
        <v>1</v>
      </c>
      <c r="DN34">
        <v>246</v>
      </c>
      <c r="DO34">
        <v>804</v>
      </c>
      <c r="DP34">
        <v>11252.75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12</v>
      </c>
      <c r="DW34">
        <v>0</v>
      </c>
      <c r="DX34">
        <v>2748</v>
      </c>
      <c r="DY34">
        <v>0</v>
      </c>
      <c r="DZ34">
        <v>2</v>
      </c>
      <c r="EA34">
        <v>0</v>
      </c>
      <c r="EB34">
        <v>3</v>
      </c>
      <c r="EC34">
        <v>27630</v>
      </c>
      <c r="ED34">
        <v>0</v>
      </c>
      <c r="EE34">
        <v>69</v>
      </c>
      <c r="EF34">
        <v>0</v>
      </c>
      <c r="EG34">
        <v>0</v>
      </c>
      <c r="EH34">
        <v>0</v>
      </c>
      <c r="EI34">
        <v>1</v>
      </c>
      <c r="EJ34">
        <v>710</v>
      </c>
      <c r="EK34">
        <v>28340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4</v>
      </c>
      <c r="ES34">
        <v>0</v>
      </c>
      <c r="ET34">
        <v>28</v>
      </c>
      <c r="EU34">
        <v>60</v>
      </c>
      <c r="EV34">
        <v>0</v>
      </c>
      <c r="EW34">
        <v>1</v>
      </c>
      <c r="EX34">
        <v>0</v>
      </c>
      <c r="EY34">
        <v>1</v>
      </c>
      <c r="EZ34">
        <v>3</v>
      </c>
      <c r="FA34">
        <v>0</v>
      </c>
      <c r="FB34">
        <v>0</v>
      </c>
      <c r="FC34">
        <v>0</v>
      </c>
      <c r="FD34">
        <v>13772</v>
      </c>
      <c r="FE34">
        <v>171648</v>
      </c>
      <c r="FG34">
        <v>0.77047244094488188</v>
      </c>
      <c r="FH34">
        <v>3.9175624786032182</v>
      </c>
      <c r="FL34">
        <v>2025</v>
      </c>
      <c r="FM34">
        <v>1417748</v>
      </c>
      <c r="FN34">
        <v>1.17</v>
      </c>
      <c r="FO34">
        <v>1017377</v>
      </c>
      <c r="FP34">
        <v>1.36</v>
      </c>
      <c r="FQ34">
        <v>1159050</v>
      </c>
      <c r="FR34">
        <v>0.54</v>
      </c>
      <c r="FS34">
        <v>1</v>
      </c>
      <c r="FT34" t="s">
        <v>755</v>
      </c>
      <c r="FU34" t="s">
        <v>786</v>
      </c>
      <c r="FV34" t="s">
        <v>291</v>
      </c>
      <c r="FW34" t="s">
        <v>291</v>
      </c>
      <c r="FX34" t="s">
        <v>557</v>
      </c>
      <c r="FY34" t="s">
        <v>291</v>
      </c>
      <c r="FZ34" t="s">
        <v>1058</v>
      </c>
      <c r="GA34">
        <v>48</v>
      </c>
      <c r="GB34">
        <v>470</v>
      </c>
      <c r="GC34">
        <v>43</v>
      </c>
      <c r="GD34">
        <v>395</v>
      </c>
      <c r="GE34">
        <v>833</v>
      </c>
      <c r="GF34" t="s">
        <v>293</v>
      </c>
      <c r="GG34">
        <v>0</v>
      </c>
      <c r="GH34" t="s">
        <v>293</v>
      </c>
      <c r="GI34">
        <v>4</v>
      </c>
      <c r="GJ34" t="s">
        <v>293</v>
      </c>
      <c r="GK34" t="s">
        <v>293</v>
      </c>
      <c r="GL34" t="s">
        <v>293</v>
      </c>
      <c r="GM34" t="s">
        <v>293</v>
      </c>
      <c r="GN34" t="s">
        <v>293</v>
      </c>
      <c r="GO34" t="s">
        <v>293</v>
      </c>
      <c r="GP34" t="s">
        <v>293</v>
      </c>
      <c r="GQ34" t="s">
        <v>293</v>
      </c>
      <c r="GR34">
        <v>0</v>
      </c>
      <c r="GS34" t="s">
        <v>293</v>
      </c>
      <c r="GT34">
        <v>5</v>
      </c>
      <c r="GU34" t="s">
        <v>293</v>
      </c>
      <c r="GV34">
        <v>5</v>
      </c>
      <c r="GW34">
        <v>0</v>
      </c>
      <c r="GX34" t="s">
        <v>293</v>
      </c>
      <c r="GY34">
        <v>0</v>
      </c>
      <c r="GZ34" t="s">
        <v>1106</v>
      </c>
      <c r="HA34">
        <v>0</v>
      </c>
      <c r="HB34" t="s">
        <v>1106</v>
      </c>
      <c r="HC34">
        <v>0</v>
      </c>
      <c r="HD34">
        <v>0</v>
      </c>
      <c r="HE34">
        <v>5</v>
      </c>
      <c r="HF34">
        <v>0</v>
      </c>
      <c r="HG34" t="s">
        <v>1107</v>
      </c>
      <c r="HH34" t="s">
        <v>1108</v>
      </c>
      <c r="HI34">
        <v>0</v>
      </c>
      <c r="HJ34">
        <v>8489</v>
      </c>
      <c r="HK34">
        <v>8489</v>
      </c>
      <c r="HL34">
        <v>84</v>
      </c>
      <c r="HM34">
        <v>53</v>
      </c>
      <c r="HN34">
        <v>7023</v>
      </c>
      <c r="HO34">
        <v>9479</v>
      </c>
      <c r="HP34">
        <v>0</v>
      </c>
      <c r="HQ34">
        <v>0</v>
      </c>
      <c r="HR34">
        <v>1</v>
      </c>
      <c r="HS34">
        <v>60</v>
      </c>
      <c r="HT34" t="s">
        <v>293</v>
      </c>
      <c r="HU34" t="s">
        <v>293</v>
      </c>
      <c r="HV34" t="s">
        <v>293</v>
      </c>
      <c r="HW34" t="s">
        <v>1377</v>
      </c>
      <c r="HX34" t="s">
        <v>293</v>
      </c>
      <c r="HY34" t="s">
        <v>293</v>
      </c>
      <c r="HZ34" t="s">
        <v>293</v>
      </c>
      <c r="IA34" t="s">
        <v>293</v>
      </c>
      <c r="IB34" t="s">
        <v>293</v>
      </c>
      <c r="IC34" t="s">
        <v>293</v>
      </c>
      <c r="ID34" t="s">
        <v>293</v>
      </c>
      <c r="IE34" s="3" t="s">
        <v>293</v>
      </c>
      <c r="IF34" s="3" t="s">
        <v>293</v>
      </c>
      <c r="IG34" t="s">
        <v>293</v>
      </c>
      <c r="IH34" t="s">
        <v>293</v>
      </c>
      <c r="II34" t="s">
        <v>293</v>
      </c>
      <c r="IJ34" t="s">
        <v>1109</v>
      </c>
      <c r="IK34" t="s">
        <v>1110</v>
      </c>
      <c r="IL34" s="88" t="s">
        <v>1378</v>
      </c>
      <c r="IM34" s="88">
        <v>38412</v>
      </c>
      <c r="IN34" t="s">
        <v>291</v>
      </c>
      <c r="IO34" t="s">
        <v>291</v>
      </c>
      <c r="IP34" t="s">
        <v>291</v>
      </c>
      <c r="IQ34" t="s">
        <v>293</v>
      </c>
      <c r="IR34" t="s">
        <v>293</v>
      </c>
      <c r="IS34" t="s">
        <v>558</v>
      </c>
      <c r="IT34">
        <v>6</v>
      </c>
      <c r="IY34" t="s">
        <v>302</v>
      </c>
    </row>
    <row r="35" spans="1:259" x14ac:dyDescent="0.2">
      <c r="A35">
        <v>31</v>
      </c>
      <c r="B35" t="s">
        <v>559</v>
      </c>
      <c r="C35" t="s">
        <v>560</v>
      </c>
      <c r="D35">
        <v>845</v>
      </c>
      <c r="E35" t="s">
        <v>529</v>
      </c>
      <c r="F35">
        <v>194</v>
      </c>
      <c r="G35" t="s">
        <v>561</v>
      </c>
      <c r="H35" t="s">
        <v>1379</v>
      </c>
      <c r="I35" t="s">
        <v>1111</v>
      </c>
      <c r="J35" t="s">
        <v>286</v>
      </c>
      <c r="K35" t="s">
        <v>1112</v>
      </c>
      <c r="L35" t="s">
        <v>562</v>
      </c>
      <c r="M35" t="s">
        <v>563</v>
      </c>
      <c r="N35" t="s">
        <v>322</v>
      </c>
      <c r="O35" t="s">
        <v>293</v>
      </c>
      <c r="P35" t="s">
        <v>1380</v>
      </c>
      <c r="Q35" t="s">
        <v>324</v>
      </c>
      <c r="R35" t="s">
        <v>291</v>
      </c>
      <c r="V35">
        <v>1</v>
      </c>
      <c r="W35">
        <v>0</v>
      </c>
      <c r="X35">
        <v>1</v>
      </c>
      <c r="Y35">
        <v>1</v>
      </c>
      <c r="Z35">
        <v>0</v>
      </c>
      <c r="AA35">
        <v>2</v>
      </c>
      <c r="AB35">
        <v>0</v>
      </c>
      <c r="AC35">
        <v>1</v>
      </c>
      <c r="AD35">
        <v>0</v>
      </c>
      <c r="AE35">
        <v>1</v>
      </c>
      <c r="AF35">
        <v>0</v>
      </c>
      <c r="AG35">
        <v>2</v>
      </c>
      <c r="AH35">
        <v>4</v>
      </c>
      <c r="AI35">
        <v>1</v>
      </c>
      <c r="AJ35">
        <v>0</v>
      </c>
      <c r="AK35">
        <v>0</v>
      </c>
      <c r="AL35">
        <v>1</v>
      </c>
      <c r="AM35">
        <v>1</v>
      </c>
      <c r="AN35">
        <v>1</v>
      </c>
      <c r="AO35">
        <v>0</v>
      </c>
      <c r="AP35">
        <v>0</v>
      </c>
      <c r="AQ35">
        <v>1</v>
      </c>
      <c r="AR35">
        <v>2</v>
      </c>
      <c r="AS35">
        <v>3</v>
      </c>
      <c r="AT35" t="s">
        <v>1053</v>
      </c>
      <c r="AU35">
        <v>28</v>
      </c>
      <c r="AV35">
        <v>56</v>
      </c>
      <c r="AW35" t="s">
        <v>1053</v>
      </c>
      <c r="AX35">
        <v>56</v>
      </c>
      <c r="AY35" t="s">
        <v>1057</v>
      </c>
      <c r="BC35">
        <v>15</v>
      </c>
      <c r="BD35">
        <v>30</v>
      </c>
      <c r="BE35" t="s">
        <v>1053</v>
      </c>
      <c r="BF35">
        <v>296</v>
      </c>
      <c r="BG35" t="s">
        <v>1057</v>
      </c>
      <c r="BH35">
        <v>1</v>
      </c>
      <c r="BI35">
        <v>1</v>
      </c>
      <c r="BJ35" t="s">
        <v>1053</v>
      </c>
      <c r="BK35">
        <v>1</v>
      </c>
      <c r="BL35">
        <v>10</v>
      </c>
      <c r="BM35" t="s">
        <v>1053</v>
      </c>
      <c r="BP35">
        <v>1</v>
      </c>
      <c r="BQ35">
        <v>1</v>
      </c>
      <c r="BR35" t="s">
        <v>1053</v>
      </c>
      <c r="BS35">
        <v>1</v>
      </c>
      <c r="BT35">
        <v>1</v>
      </c>
      <c r="BV35" t="s">
        <v>291</v>
      </c>
      <c r="BW35" t="s">
        <v>291</v>
      </c>
      <c r="BX35" t="s">
        <v>291</v>
      </c>
      <c r="BY35">
        <v>3</v>
      </c>
      <c r="BZ35">
        <v>2</v>
      </c>
      <c r="CA35">
        <v>0</v>
      </c>
      <c r="CB35">
        <v>30</v>
      </c>
      <c r="CC35">
        <v>0</v>
      </c>
      <c r="CD35" s="2" t="s">
        <v>311</v>
      </c>
      <c r="CE35" s="3">
        <v>1</v>
      </c>
      <c r="CF35" s="2">
        <v>0.70833333333333337</v>
      </c>
      <c r="CG35" s="2">
        <v>0.41666666666666669</v>
      </c>
      <c r="CH35" s="2"/>
      <c r="CI35" s="2"/>
      <c r="CJ35" s="2"/>
      <c r="CK35" s="2"/>
      <c r="CL35" t="s">
        <v>295</v>
      </c>
      <c r="CM35" s="2" t="s">
        <v>313</v>
      </c>
      <c r="CN35" s="3">
        <v>2</v>
      </c>
      <c r="CO35" s="2">
        <v>0.35416666666666669</v>
      </c>
      <c r="CP35" s="2">
        <v>0.71875</v>
      </c>
      <c r="CQ35" s="2"/>
      <c r="CR35" s="2"/>
      <c r="CS35" s="2"/>
      <c r="CT35" s="2"/>
      <c r="CY35" t="s">
        <v>291</v>
      </c>
      <c r="CZ35" t="s">
        <v>291</v>
      </c>
      <c r="DA35" t="s">
        <v>291</v>
      </c>
      <c r="DB35" t="s">
        <v>291</v>
      </c>
      <c r="DC35" t="s">
        <v>291</v>
      </c>
      <c r="DD35" t="s">
        <v>291</v>
      </c>
      <c r="DE35">
        <v>0</v>
      </c>
      <c r="DF35">
        <v>81</v>
      </c>
      <c r="DG35">
        <v>0</v>
      </c>
      <c r="DH35">
        <v>3976</v>
      </c>
      <c r="DI35">
        <v>8033</v>
      </c>
      <c r="DJ35">
        <v>13</v>
      </c>
      <c r="DK35">
        <v>1542</v>
      </c>
      <c r="DL35">
        <v>330</v>
      </c>
      <c r="DM35">
        <v>10</v>
      </c>
      <c r="DN35">
        <v>438</v>
      </c>
      <c r="DO35">
        <v>0</v>
      </c>
      <c r="DP35">
        <v>5220.5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2</v>
      </c>
      <c r="DW35">
        <v>0</v>
      </c>
      <c r="DX35">
        <v>1463</v>
      </c>
      <c r="DY35">
        <v>0</v>
      </c>
      <c r="DZ35">
        <v>0</v>
      </c>
      <c r="EA35">
        <v>0</v>
      </c>
      <c r="EB35">
        <v>1</v>
      </c>
      <c r="EC35">
        <v>14660</v>
      </c>
      <c r="ED35">
        <v>0</v>
      </c>
      <c r="EE35">
        <v>26</v>
      </c>
      <c r="EF35">
        <v>0</v>
      </c>
      <c r="EG35">
        <v>0</v>
      </c>
      <c r="EH35">
        <v>0</v>
      </c>
      <c r="EI35">
        <v>0</v>
      </c>
      <c r="EJ35">
        <v>260</v>
      </c>
      <c r="EK35">
        <v>14920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8033</v>
      </c>
      <c r="FE35">
        <v>91335</v>
      </c>
      <c r="FF35">
        <v>777</v>
      </c>
      <c r="FG35">
        <v>0.6224514129009181</v>
      </c>
      <c r="FH35">
        <v>3.6300226541075475</v>
      </c>
      <c r="FI35">
        <v>858</v>
      </c>
      <c r="FJ35">
        <v>253</v>
      </c>
      <c r="FK35">
        <v>283</v>
      </c>
      <c r="FL35">
        <v>1032</v>
      </c>
      <c r="FM35">
        <v>620424</v>
      </c>
      <c r="FN35">
        <v>0.89</v>
      </c>
      <c r="FO35">
        <v>496296</v>
      </c>
      <c r="FP35">
        <v>1.17</v>
      </c>
      <c r="FQ35">
        <v>231810</v>
      </c>
      <c r="FR35">
        <v>0.2</v>
      </c>
      <c r="FS35">
        <v>1</v>
      </c>
      <c r="FT35">
        <v>2</v>
      </c>
      <c r="FU35">
        <v>1</v>
      </c>
      <c r="FV35" t="s">
        <v>291</v>
      </c>
      <c r="FW35" t="s">
        <v>291</v>
      </c>
      <c r="FX35" t="s">
        <v>293</v>
      </c>
      <c r="FY35" t="s">
        <v>291</v>
      </c>
      <c r="GA35">
        <v>23</v>
      </c>
      <c r="GB35">
        <v>235</v>
      </c>
      <c r="GC35">
        <v>20</v>
      </c>
      <c r="GD35">
        <v>167</v>
      </c>
      <c r="GE35">
        <v>354</v>
      </c>
      <c r="GF35">
        <v>0</v>
      </c>
      <c r="GG35">
        <v>0</v>
      </c>
      <c r="GH35">
        <v>38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974</v>
      </c>
      <c r="GT35" t="s">
        <v>293</v>
      </c>
      <c r="GU35" t="s">
        <v>293</v>
      </c>
      <c r="GV35">
        <v>2</v>
      </c>
      <c r="GW35">
        <v>0</v>
      </c>
      <c r="GX35">
        <v>2</v>
      </c>
      <c r="GY35">
        <v>0</v>
      </c>
      <c r="GZ35" t="s">
        <v>564</v>
      </c>
      <c r="HA35">
        <v>17</v>
      </c>
      <c r="HB35" t="s">
        <v>564</v>
      </c>
      <c r="HC35">
        <v>4</v>
      </c>
      <c r="HD35">
        <v>4</v>
      </c>
      <c r="HE35">
        <v>2</v>
      </c>
      <c r="HF35">
        <v>0</v>
      </c>
      <c r="HG35" t="s">
        <v>293</v>
      </c>
      <c r="HH35">
        <v>0</v>
      </c>
      <c r="HI35">
        <v>0</v>
      </c>
      <c r="HJ35">
        <v>8468</v>
      </c>
      <c r="HK35">
        <v>8468</v>
      </c>
      <c r="HL35">
        <v>87</v>
      </c>
      <c r="HM35">
        <v>4057</v>
      </c>
      <c r="HN35">
        <v>3185</v>
      </c>
      <c r="HO35">
        <v>4057</v>
      </c>
      <c r="HP35">
        <v>0</v>
      </c>
      <c r="HQ35">
        <v>0</v>
      </c>
      <c r="HR35">
        <v>0</v>
      </c>
      <c r="HS35">
        <v>0</v>
      </c>
      <c r="HT35">
        <v>0</v>
      </c>
      <c r="HU35">
        <v>0</v>
      </c>
      <c r="HV35">
        <v>0</v>
      </c>
      <c r="HW35" t="s">
        <v>293</v>
      </c>
      <c r="HX35">
        <v>24</v>
      </c>
      <c r="HY35" t="s">
        <v>293</v>
      </c>
      <c r="HZ35">
        <v>78</v>
      </c>
      <c r="IA35">
        <v>927</v>
      </c>
      <c r="IB35">
        <v>37</v>
      </c>
      <c r="IC35" t="s">
        <v>293</v>
      </c>
      <c r="ID35" t="s">
        <v>293</v>
      </c>
      <c r="IE35" s="3" t="s">
        <v>293</v>
      </c>
      <c r="IF35" s="3" t="s">
        <v>293</v>
      </c>
      <c r="IG35" t="s">
        <v>293</v>
      </c>
      <c r="IH35" t="s">
        <v>293</v>
      </c>
      <c r="II35" t="s">
        <v>293</v>
      </c>
      <c r="IJ35" t="s">
        <v>1113</v>
      </c>
      <c r="IK35" t="s">
        <v>414</v>
      </c>
      <c r="IL35" s="88">
        <v>35735</v>
      </c>
      <c r="IM35" s="88">
        <v>39114</v>
      </c>
      <c r="IN35" t="s">
        <v>291</v>
      </c>
      <c r="IO35" t="s">
        <v>291</v>
      </c>
      <c r="IP35" t="s">
        <v>291</v>
      </c>
      <c r="IQ35" t="s">
        <v>291</v>
      </c>
      <c r="IR35" t="s">
        <v>291</v>
      </c>
      <c r="IS35" t="s">
        <v>328</v>
      </c>
      <c r="IT35">
        <v>6</v>
      </c>
      <c r="IU35" t="s">
        <v>1381</v>
      </c>
      <c r="IV35">
        <v>1</v>
      </c>
      <c r="IY35" t="s">
        <v>302</v>
      </c>
    </row>
    <row r="36" spans="1:259" x14ac:dyDescent="0.2">
      <c r="A36">
        <v>32</v>
      </c>
      <c r="B36" t="s">
        <v>565</v>
      </c>
      <c r="C36" t="s">
        <v>1041</v>
      </c>
      <c r="D36">
        <v>715</v>
      </c>
      <c r="E36" t="s">
        <v>529</v>
      </c>
      <c r="F36">
        <v>211</v>
      </c>
      <c r="G36" t="s">
        <v>566</v>
      </c>
      <c r="H36" t="s">
        <v>1382</v>
      </c>
      <c r="I36" t="s">
        <v>567</v>
      </c>
      <c r="J36" t="s">
        <v>286</v>
      </c>
      <c r="K36" t="s">
        <v>568</v>
      </c>
      <c r="L36" t="s">
        <v>569</v>
      </c>
      <c r="M36" t="s">
        <v>568</v>
      </c>
      <c r="N36" t="s">
        <v>324</v>
      </c>
      <c r="O36" t="s">
        <v>291</v>
      </c>
      <c r="V36">
        <v>0</v>
      </c>
      <c r="W36">
        <v>0</v>
      </c>
      <c r="X36">
        <v>1</v>
      </c>
      <c r="Y36">
        <v>1</v>
      </c>
      <c r="Z36">
        <v>0</v>
      </c>
      <c r="AA36">
        <v>1</v>
      </c>
      <c r="AB36">
        <v>0</v>
      </c>
      <c r="AC36">
        <v>0</v>
      </c>
      <c r="AD36">
        <v>1</v>
      </c>
      <c r="AE36">
        <v>6</v>
      </c>
      <c r="AF36">
        <v>0</v>
      </c>
      <c r="AG36">
        <v>0</v>
      </c>
      <c r="AH36">
        <v>7</v>
      </c>
      <c r="AI36">
        <v>1</v>
      </c>
      <c r="AJ36">
        <v>0</v>
      </c>
      <c r="AK36">
        <v>0</v>
      </c>
      <c r="AL36">
        <v>0.1</v>
      </c>
      <c r="AM36">
        <v>0.1</v>
      </c>
      <c r="AN36">
        <v>1</v>
      </c>
      <c r="AO36">
        <v>0</v>
      </c>
      <c r="AP36">
        <v>0</v>
      </c>
      <c r="AQ36">
        <v>0</v>
      </c>
      <c r="AR36">
        <v>1</v>
      </c>
      <c r="AS36">
        <v>3</v>
      </c>
      <c r="AT36" t="s">
        <v>1053</v>
      </c>
      <c r="AU36">
        <v>30</v>
      </c>
      <c r="AV36">
        <v>90</v>
      </c>
      <c r="AW36" t="s">
        <v>1053</v>
      </c>
      <c r="AX36">
        <v>60</v>
      </c>
      <c r="AY36" t="s">
        <v>1053</v>
      </c>
      <c r="BH36">
        <v>1</v>
      </c>
      <c r="BI36">
        <v>1</v>
      </c>
      <c r="BJ36" t="s">
        <v>1053</v>
      </c>
      <c r="BK36">
        <v>24</v>
      </c>
      <c r="BL36">
        <v>24</v>
      </c>
      <c r="BM36" t="s">
        <v>1053</v>
      </c>
      <c r="BP36">
        <v>1</v>
      </c>
      <c r="BQ36">
        <v>1</v>
      </c>
      <c r="BR36" t="s">
        <v>1053</v>
      </c>
      <c r="BS36">
        <v>1</v>
      </c>
      <c r="BT36">
        <v>1</v>
      </c>
      <c r="BU36" t="s">
        <v>1053</v>
      </c>
      <c r="BV36" t="s">
        <v>291</v>
      </c>
      <c r="BW36" t="s">
        <v>291</v>
      </c>
      <c r="BX36" t="s">
        <v>293</v>
      </c>
      <c r="BY36">
        <v>0</v>
      </c>
      <c r="BZ36">
        <v>7</v>
      </c>
      <c r="CA36">
        <v>0</v>
      </c>
      <c r="CB36">
        <v>0</v>
      </c>
      <c r="CC36">
        <v>0</v>
      </c>
      <c r="CD36" s="2" t="s">
        <v>479</v>
      </c>
      <c r="CE36" s="3">
        <v>1</v>
      </c>
      <c r="CF36" s="2"/>
      <c r="CG36" s="2"/>
      <c r="CH36" s="2">
        <v>0.35416666666666669</v>
      </c>
      <c r="CI36" s="2">
        <v>0.35416666666666669</v>
      </c>
      <c r="CJ36" s="2">
        <v>0.71875</v>
      </c>
      <c r="CK36" s="2">
        <v>0.35416666666666669</v>
      </c>
      <c r="CL36" t="s">
        <v>295</v>
      </c>
      <c r="CM36" s="2" t="s">
        <v>479</v>
      </c>
      <c r="CN36" s="3">
        <v>1</v>
      </c>
      <c r="CO36" s="2">
        <v>0.35416666666666669</v>
      </c>
      <c r="CP36" s="2">
        <v>0.71875</v>
      </c>
      <c r="CQ36" s="2"/>
      <c r="CR36" s="2"/>
      <c r="CS36" s="2"/>
      <c r="CT36" s="2"/>
      <c r="CV36">
        <v>335</v>
      </c>
      <c r="CW36">
        <v>0</v>
      </c>
      <c r="CX36">
        <v>1619</v>
      </c>
      <c r="CY36" t="s">
        <v>291</v>
      </c>
      <c r="CZ36" t="s">
        <v>291</v>
      </c>
      <c r="DA36" t="s">
        <v>291</v>
      </c>
      <c r="DB36" t="s">
        <v>291</v>
      </c>
      <c r="DC36" t="s">
        <v>293</v>
      </c>
      <c r="DD36" t="s">
        <v>291</v>
      </c>
      <c r="DE36">
        <v>0</v>
      </c>
      <c r="DF36">
        <v>156</v>
      </c>
      <c r="DG36">
        <v>0</v>
      </c>
      <c r="DH36">
        <v>4550</v>
      </c>
      <c r="DI36">
        <v>9256</v>
      </c>
      <c r="DJ36">
        <v>0</v>
      </c>
      <c r="DK36">
        <v>0</v>
      </c>
      <c r="DL36">
        <v>230</v>
      </c>
      <c r="DM36">
        <v>30</v>
      </c>
      <c r="DN36">
        <v>2081</v>
      </c>
      <c r="DO36">
        <v>66</v>
      </c>
      <c r="DP36">
        <v>5318.5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5</v>
      </c>
      <c r="DW36">
        <v>0</v>
      </c>
      <c r="DX36">
        <v>2290</v>
      </c>
      <c r="DY36">
        <v>0</v>
      </c>
      <c r="DZ36">
        <v>3</v>
      </c>
      <c r="EA36">
        <v>0</v>
      </c>
      <c r="EB36">
        <v>19</v>
      </c>
      <c r="EC36">
        <v>23350</v>
      </c>
      <c r="ED36">
        <v>0</v>
      </c>
      <c r="EE36">
        <v>19</v>
      </c>
      <c r="EF36">
        <v>0</v>
      </c>
      <c r="EG36">
        <v>2</v>
      </c>
      <c r="EH36">
        <v>0</v>
      </c>
      <c r="EI36">
        <v>0</v>
      </c>
      <c r="EJ36">
        <v>220</v>
      </c>
      <c r="EK36">
        <v>23570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13</v>
      </c>
      <c r="EU36">
        <v>26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9282</v>
      </c>
      <c r="FE36">
        <v>61850</v>
      </c>
      <c r="FF36">
        <v>808</v>
      </c>
      <c r="FG36">
        <v>0.52580326248146314</v>
      </c>
      <c r="FH36">
        <v>2.0382270555280937</v>
      </c>
      <c r="FI36">
        <v>848</v>
      </c>
      <c r="FJ36">
        <v>362</v>
      </c>
      <c r="FK36">
        <v>382</v>
      </c>
      <c r="FL36">
        <v>1010</v>
      </c>
      <c r="FM36">
        <v>1507080</v>
      </c>
      <c r="FN36">
        <v>1.84</v>
      </c>
      <c r="FO36">
        <v>527967</v>
      </c>
      <c r="FP36">
        <v>1.1499999999999999</v>
      </c>
      <c r="FQ36">
        <v>695430</v>
      </c>
      <c r="FR36">
        <v>0.38</v>
      </c>
      <c r="FS36">
        <v>1</v>
      </c>
      <c r="FT36">
        <v>1</v>
      </c>
      <c r="FU36">
        <v>1</v>
      </c>
      <c r="FV36" t="s">
        <v>291</v>
      </c>
      <c r="FW36" t="s">
        <v>291</v>
      </c>
      <c r="FX36" t="s">
        <v>293</v>
      </c>
      <c r="FY36" t="s">
        <v>291</v>
      </c>
      <c r="FZ36" t="s">
        <v>1058</v>
      </c>
      <c r="GA36">
        <v>215</v>
      </c>
      <c r="GB36">
        <v>495</v>
      </c>
      <c r="GC36">
        <v>105</v>
      </c>
      <c r="GD36">
        <v>364</v>
      </c>
      <c r="GE36">
        <v>833</v>
      </c>
      <c r="GF36" t="s">
        <v>1383</v>
      </c>
      <c r="GG36">
        <v>49</v>
      </c>
      <c r="GH36" t="s">
        <v>293</v>
      </c>
      <c r="GI36" t="s">
        <v>293</v>
      </c>
      <c r="GJ36" t="s">
        <v>293</v>
      </c>
      <c r="GK36" t="s">
        <v>293</v>
      </c>
      <c r="GL36" t="s">
        <v>293</v>
      </c>
      <c r="GM36" t="s">
        <v>293</v>
      </c>
      <c r="GN36" t="s">
        <v>293</v>
      </c>
      <c r="GO36">
        <v>0</v>
      </c>
      <c r="GP36">
        <v>4</v>
      </c>
      <c r="GQ36">
        <v>0</v>
      </c>
      <c r="GR36">
        <v>52</v>
      </c>
      <c r="GS36">
        <v>0</v>
      </c>
      <c r="GT36">
        <v>1</v>
      </c>
      <c r="GU36">
        <v>1</v>
      </c>
      <c r="GV36" t="s">
        <v>293</v>
      </c>
      <c r="GW36">
        <v>0</v>
      </c>
      <c r="GX36" t="s">
        <v>419</v>
      </c>
      <c r="GY36">
        <v>2</v>
      </c>
      <c r="GZ36" t="s">
        <v>333</v>
      </c>
      <c r="HA36">
        <v>42</v>
      </c>
      <c r="HB36" t="s">
        <v>333</v>
      </c>
      <c r="HC36">
        <v>10</v>
      </c>
      <c r="HD36">
        <v>4</v>
      </c>
      <c r="HE36" t="s">
        <v>293</v>
      </c>
      <c r="HF36">
        <v>0</v>
      </c>
      <c r="HG36" t="s">
        <v>571</v>
      </c>
      <c r="HH36" t="s">
        <v>1108</v>
      </c>
      <c r="HI36">
        <v>2</v>
      </c>
      <c r="HJ36">
        <v>5749</v>
      </c>
      <c r="HK36">
        <v>5749</v>
      </c>
      <c r="HL36">
        <v>27</v>
      </c>
      <c r="HM36">
        <v>5583</v>
      </c>
      <c r="HN36">
        <v>5583</v>
      </c>
      <c r="HO36">
        <v>7221</v>
      </c>
      <c r="HP36">
        <v>0</v>
      </c>
      <c r="HQ36">
        <v>1</v>
      </c>
      <c r="HR36">
        <v>5</v>
      </c>
      <c r="HS36">
        <v>30</v>
      </c>
      <c r="HT36">
        <v>0</v>
      </c>
      <c r="HU36" t="s">
        <v>293</v>
      </c>
      <c r="HV36" t="s">
        <v>293</v>
      </c>
      <c r="HW36" t="s">
        <v>293</v>
      </c>
      <c r="HX36" t="s">
        <v>1384</v>
      </c>
      <c r="HY36" t="s">
        <v>293</v>
      </c>
      <c r="HZ36" t="s">
        <v>293</v>
      </c>
      <c r="IA36" t="s">
        <v>293</v>
      </c>
      <c r="IB36" t="s">
        <v>293</v>
      </c>
      <c r="IC36" t="s">
        <v>293</v>
      </c>
      <c r="ID36" t="s">
        <v>293</v>
      </c>
      <c r="IE36" s="3" t="s">
        <v>293</v>
      </c>
      <c r="IF36" s="3" t="s">
        <v>293</v>
      </c>
      <c r="IG36" t="s">
        <v>293</v>
      </c>
      <c r="IH36">
        <v>47</v>
      </c>
      <c r="II36" t="s">
        <v>293</v>
      </c>
      <c r="IJ36" t="s">
        <v>572</v>
      </c>
      <c r="IK36" t="s">
        <v>573</v>
      </c>
      <c r="IL36" s="88">
        <v>35430</v>
      </c>
      <c r="IM36" s="88">
        <v>40909</v>
      </c>
      <c r="IN36" t="s">
        <v>291</v>
      </c>
      <c r="IO36" t="s">
        <v>291</v>
      </c>
      <c r="IP36" t="s">
        <v>291</v>
      </c>
      <c r="IQ36" t="s">
        <v>293</v>
      </c>
      <c r="IR36" t="s">
        <v>293</v>
      </c>
      <c r="IS36" t="s">
        <v>328</v>
      </c>
      <c r="IT36">
        <v>6</v>
      </c>
      <c r="IY36" t="s">
        <v>302</v>
      </c>
    </row>
    <row r="37" spans="1:259" x14ac:dyDescent="0.2">
      <c r="A37">
        <v>33</v>
      </c>
      <c r="B37" t="s">
        <v>574</v>
      </c>
      <c r="C37" t="s">
        <v>575</v>
      </c>
      <c r="D37">
        <v>604</v>
      </c>
      <c r="E37" t="s">
        <v>317</v>
      </c>
      <c r="F37">
        <v>80</v>
      </c>
      <c r="G37" t="s">
        <v>577</v>
      </c>
      <c r="H37" t="s">
        <v>576</v>
      </c>
      <c r="I37" t="s">
        <v>578</v>
      </c>
      <c r="K37" t="s">
        <v>579</v>
      </c>
      <c r="L37" t="s">
        <v>1114</v>
      </c>
      <c r="M37" t="s">
        <v>1385</v>
      </c>
      <c r="N37" t="s">
        <v>322</v>
      </c>
      <c r="O37" t="s">
        <v>293</v>
      </c>
      <c r="P37" t="s">
        <v>1386</v>
      </c>
      <c r="Q37" t="s">
        <v>324</v>
      </c>
      <c r="R37" t="s">
        <v>291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2</v>
      </c>
      <c r="AF37">
        <v>1</v>
      </c>
      <c r="AG37">
        <v>0</v>
      </c>
      <c r="AH37">
        <v>3</v>
      </c>
      <c r="AI37">
        <v>1</v>
      </c>
      <c r="AJ37">
        <v>0</v>
      </c>
      <c r="AK37">
        <v>0</v>
      </c>
      <c r="AL37">
        <v>0</v>
      </c>
      <c r="AM37">
        <v>0</v>
      </c>
      <c r="AN37">
        <v>1</v>
      </c>
      <c r="AO37">
        <v>0</v>
      </c>
      <c r="AP37">
        <v>0</v>
      </c>
      <c r="AQ37">
        <v>0</v>
      </c>
      <c r="AU37">
        <v>30</v>
      </c>
      <c r="AV37">
        <v>30</v>
      </c>
      <c r="AW37" t="s">
        <v>1053</v>
      </c>
      <c r="AX37">
        <v>120</v>
      </c>
      <c r="AY37" t="s">
        <v>1054</v>
      </c>
      <c r="BF37">
        <v>45</v>
      </c>
      <c r="BG37" t="s">
        <v>1054</v>
      </c>
      <c r="BH37">
        <v>1</v>
      </c>
      <c r="BI37">
        <v>0.5</v>
      </c>
      <c r="BJ37" t="s">
        <v>1053</v>
      </c>
      <c r="BK37">
        <v>12</v>
      </c>
      <c r="BL37">
        <v>12</v>
      </c>
      <c r="BM37" t="s">
        <v>1053</v>
      </c>
      <c r="BN37">
        <v>30</v>
      </c>
      <c r="BO37" t="s">
        <v>1054</v>
      </c>
      <c r="BV37" t="s">
        <v>293</v>
      </c>
      <c r="BW37" t="s">
        <v>291</v>
      </c>
      <c r="BX37" t="s">
        <v>293</v>
      </c>
      <c r="BY37">
        <v>0</v>
      </c>
      <c r="BZ37">
        <v>2</v>
      </c>
      <c r="CA37">
        <v>1</v>
      </c>
      <c r="CB37">
        <v>16</v>
      </c>
      <c r="CC37">
        <v>8</v>
      </c>
      <c r="CD37" s="2" t="s">
        <v>294</v>
      </c>
      <c r="CE37" s="3">
        <v>1</v>
      </c>
      <c r="CF37" s="2"/>
      <c r="CG37" s="2"/>
      <c r="CH37" s="2">
        <v>0.70833333333333337</v>
      </c>
      <c r="CI37" s="2">
        <v>0.4375</v>
      </c>
      <c r="CJ37" s="2"/>
      <c r="CK37" s="2"/>
      <c r="CL37" t="s">
        <v>295</v>
      </c>
      <c r="CM37" s="2" t="s">
        <v>296</v>
      </c>
      <c r="CN37" s="3">
        <v>1</v>
      </c>
      <c r="CO37" s="2"/>
      <c r="CP37" s="2"/>
      <c r="CQ37" s="2">
        <v>0.35416666666666669</v>
      </c>
      <c r="CR37" s="2">
        <v>0.71875</v>
      </c>
      <c r="CS37" s="2"/>
      <c r="CT37" s="2"/>
      <c r="CV37">
        <v>278</v>
      </c>
      <c r="CW37">
        <v>495</v>
      </c>
      <c r="CX37">
        <v>1159</v>
      </c>
      <c r="CY37" t="s">
        <v>291</v>
      </c>
      <c r="CZ37" t="s">
        <v>291</v>
      </c>
      <c r="DA37" t="s">
        <v>293</v>
      </c>
      <c r="DB37" t="s">
        <v>293</v>
      </c>
      <c r="DC37" t="s">
        <v>293</v>
      </c>
      <c r="DD37" t="s">
        <v>291</v>
      </c>
      <c r="DE37">
        <v>0</v>
      </c>
      <c r="DF37">
        <v>128</v>
      </c>
      <c r="DG37">
        <v>0</v>
      </c>
      <c r="DH37">
        <v>3249</v>
      </c>
      <c r="DI37">
        <v>6626</v>
      </c>
      <c r="DJ37">
        <v>4</v>
      </c>
      <c r="DK37">
        <v>1081</v>
      </c>
      <c r="DL37">
        <v>217</v>
      </c>
      <c r="DM37">
        <v>0</v>
      </c>
      <c r="DN37">
        <v>413</v>
      </c>
      <c r="DO37">
        <v>55</v>
      </c>
      <c r="DP37">
        <v>4025.75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9</v>
      </c>
      <c r="DW37">
        <v>0</v>
      </c>
      <c r="DX37">
        <v>732</v>
      </c>
      <c r="DY37">
        <v>0</v>
      </c>
      <c r="DZ37">
        <v>371</v>
      </c>
      <c r="EA37">
        <v>0</v>
      </c>
      <c r="EB37">
        <v>186</v>
      </c>
      <c r="EC37">
        <v>16650</v>
      </c>
      <c r="ED37">
        <v>0</v>
      </c>
      <c r="EE37">
        <v>4</v>
      </c>
      <c r="EF37">
        <v>0</v>
      </c>
      <c r="EG37">
        <v>2</v>
      </c>
      <c r="EH37">
        <v>0</v>
      </c>
      <c r="EI37">
        <v>1</v>
      </c>
      <c r="EJ37">
        <v>90</v>
      </c>
      <c r="EK37">
        <v>16740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6626</v>
      </c>
      <c r="FE37">
        <v>59722</v>
      </c>
      <c r="FF37">
        <v>494</v>
      </c>
      <c r="FG37">
        <v>0.56147140864714085</v>
      </c>
      <c r="FH37">
        <v>2.7764760576476055</v>
      </c>
      <c r="FI37">
        <v>655</v>
      </c>
      <c r="FJ37">
        <v>237</v>
      </c>
      <c r="FK37">
        <v>258</v>
      </c>
      <c r="FL37">
        <v>744</v>
      </c>
      <c r="FM37">
        <v>1034040</v>
      </c>
      <c r="FN37">
        <v>1.74</v>
      </c>
      <c r="FO37">
        <v>388655</v>
      </c>
      <c r="FP37">
        <v>1.22</v>
      </c>
      <c r="FQ37">
        <v>154540</v>
      </c>
      <c r="FR37">
        <v>0.15</v>
      </c>
      <c r="FS37">
        <v>1</v>
      </c>
      <c r="FT37">
        <v>2</v>
      </c>
      <c r="FU37">
        <v>1</v>
      </c>
      <c r="FV37" t="s">
        <v>291</v>
      </c>
      <c r="FW37" t="s">
        <v>291</v>
      </c>
      <c r="FX37" t="s">
        <v>580</v>
      </c>
      <c r="FY37" t="s">
        <v>291</v>
      </c>
      <c r="FZ37" t="s">
        <v>1058</v>
      </c>
      <c r="GA37">
        <v>31</v>
      </c>
      <c r="GB37">
        <v>302</v>
      </c>
      <c r="GC37">
        <v>28</v>
      </c>
      <c r="GD37">
        <v>258</v>
      </c>
      <c r="GE37">
        <v>544</v>
      </c>
      <c r="GF37" t="s">
        <v>1115</v>
      </c>
      <c r="GG37">
        <v>52</v>
      </c>
      <c r="GH37">
        <v>0</v>
      </c>
      <c r="GI37">
        <v>0</v>
      </c>
      <c r="GJ37">
        <v>52</v>
      </c>
      <c r="GK37">
        <v>0</v>
      </c>
      <c r="GL37">
        <v>50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 t="s">
        <v>1387</v>
      </c>
      <c r="GW37">
        <v>5</v>
      </c>
      <c r="GX37">
        <v>0</v>
      </c>
      <c r="GY37">
        <v>0</v>
      </c>
      <c r="GZ37" t="s">
        <v>1388</v>
      </c>
      <c r="HA37">
        <v>2</v>
      </c>
      <c r="HB37" t="s">
        <v>1387</v>
      </c>
      <c r="HC37">
        <v>26</v>
      </c>
      <c r="HD37">
        <v>19</v>
      </c>
      <c r="HE37">
        <v>0</v>
      </c>
      <c r="HF37">
        <v>0</v>
      </c>
      <c r="HG37">
        <v>0</v>
      </c>
      <c r="HH37">
        <v>0</v>
      </c>
      <c r="HI37">
        <v>0</v>
      </c>
      <c r="HJ37">
        <v>6024</v>
      </c>
      <c r="HK37">
        <v>6024</v>
      </c>
      <c r="HL37">
        <v>99</v>
      </c>
      <c r="HM37">
        <v>104</v>
      </c>
      <c r="HN37">
        <v>4373</v>
      </c>
      <c r="HO37">
        <v>4228</v>
      </c>
      <c r="HP37">
        <v>0</v>
      </c>
      <c r="HQ37">
        <v>0</v>
      </c>
      <c r="HR37">
        <v>0</v>
      </c>
      <c r="HS37">
        <v>23</v>
      </c>
      <c r="HT37">
        <v>0</v>
      </c>
      <c r="HU37">
        <v>0</v>
      </c>
      <c r="HV37">
        <v>0</v>
      </c>
      <c r="HW37">
        <v>0</v>
      </c>
      <c r="HX37">
        <v>39</v>
      </c>
      <c r="HY37">
        <v>0</v>
      </c>
      <c r="HZ37">
        <v>0</v>
      </c>
      <c r="IA37">
        <v>0</v>
      </c>
      <c r="IB37">
        <v>0</v>
      </c>
      <c r="IC37">
        <v>0</v>
      </c>
      <c r="ID37">
        <v>0</v>
      </c>
      <c r="IE37" s="3">
        <v>0</v>
      </c>
      <c r="IF37" s="3">
        <v>0</v>
      </c>
      <c r="IG37">
        <v>0</v>
      </c>
      <c r="IH37">
        <v>0</v>
      </c>
      <c r="II37">
        <v>0</v>
      </c>
      <c r="IJ37" t="s">
        <v>581</v>
      </c>
      <c r="IK37" t="s">
        <v>582</v>
      </c>
      <c r="IL37" s="88">
        <v>37165</v>
      </c>
      <c r="IM37" s="88">
        <v>39845</v>
      </c>
      <c r="IN37" t="s">
        <v>291</v>
      </c>
      <c r="IO37" t="s">
        <v>291</v>
      </c>
      <c r="IP37" t="s">
        <v>291</v>
      </c>
      <c r="IQ37" t="s">
        <v>291</v>
      </c>
      <c r="IR37" t="s">
        <v>293</v>
      </c>
      <c r="IS37" t="s">
        <v>328</v>
      </c>
      <c r="IT37">
        <v>6</v>
      </c>
      <c r="IY37" t="s">
        <v>302</v>
      </c>
    </row>
    <row r="38" spans="1:259" x14ac:dyDescent="0.2">
      <c r="A38">
        <v>34</v>
      </c>
      <c r="B38" t="s">
        <v>583</v>
      </c>
      <c r="C38" t="s">
        <v>584</v>
      </c>
      <c r="D38">
        <v>613</v>
      </c>
      <c r="E38" t="s">
        <v>529</v>
      </c>
      <c r="F38">
        <v>295</v>
      </c>
      <c r="G38" t="s">
        <v>586</v>
      </c>
      <c r="H38" t="s">
        <v>585</v>
      </c>
      <c r="I38" t="s">
        <v>587</v>
      </c>
      <c r="J38" t="s">
        <v>286</v>
      </c>
      <c r="K38" t="s">
        <v>1389</v>
      </c>
      <c r="L38" t="s">
        <v>1390</v>
      </c>
      <c r="M38" t="s">
        <v>588</v>
      </c>
      <c r="N38" t="s">
        <v>322</v>
      </c>
      <c r="O38" t="s">
        <v>291</v>
      </c>
      <c r="P38" t="s">
        <v>1391</v>
      </c>
      <c r="Q38" t="s">
        <v>1392</v>
      </c>
      <c r="R38" t="s">
        <v>291</v>
      </c>
      <c r="V38">
        <v>1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0</v>
      </c>
      <c r="AD38">
        <v>2</v>
      </c>
      <c r="AE38">
        <v>7</v>
      </c>
      <c r="AF38">
        <v>0</v>
      </c>
      <c r="AG38">
        <v>0.75</v>
      </c>
      <c r="AH38">
        <v>9.75</v>
      </c>
      <c r="AI38">
        <v>2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2</v>
      </c>
      <c r="AQ38">
        <v>0</v>
      </c>
      <c r="AR38">
        <v>3</v>
      </c>
      <c r="AS38">
        <v>24</v>
      </c>
      <c r="AT38" t="s">
        <v>1053</v>
      </c>
      <c r="AU38">
        <v>12</v>
      </c>
      <c r="AV38">
        <v>12</v>
      </c>
      <c r="AW38" t="s">
        <v>1053</v>
      </c>
      <c r="AX38">
        <v>18</v>
      </c>
      <c r="AY38" t="s">
        <v>1054</v>
      </c>
      <c r="BH38">
        <v>2</v>
      </c>
      <c r="BI38">
        <v>1.5</v>
      </c>
      <c r="BJ38" t="s">
        <v>1057</v>
      </c>
      <c r="BN38">
        <v>1</v>
      </c>
      <c r="BO38" t="s">
        <v>1054</v>
      </c>
      <c r="BP38">
        <v>13</v>
      </c>
      <c r="BQ38">
        <v>9.5</v>
      </c>
      <c r="BR38" t="s">
        <v>1054</v>
      </c>
      <c r="BS38">
        <v>7</v>
      </c>
      <c r="BT38">
        <v>5</v>
      </c>
      <c r="BU38" t="s">
        <v>1054</v>
      </c>
      <c r="BV38" t="s">
        <v>291</v>
      </c>
      <c r="BW38" t="s">
        <v>291</v>
      </c>
      <c r="BX38" t="s">
        <v>291</v>
      </c>
      <c r="BY38">
        <v>5</v>
      </c>
      <c r="BZ38">
        <v>8</v>
      </c>
      <c r="CA38">
        <v>0</v>
      </c>
      <c r="CB38">
        <v>0</v>
      </c>
      <c r="CC38">
        <v>0</v>
      </c>
      <c r="CD38" s="2" t="s">
        <v>294</v>
      </c>
      <c r="CE38" s="3">
        <v>1</v>
      </c>
      <c r="CF38" s="2"/>
      <c r="CG38" s="2"/>
      <c r="CH38" s="2">
        <v>0.71875</v>
      </c>
      <c r="CI38" s="2">
        <v>0</v>
      </c>
      <c r="CJ38" s="2">
        <v>0.27083333333333331</v>
      </c>
      <c r="CK38" s="2">
        <v>0.35416666666666669</v>
      </c>
      <c r="CL38" t="s">
        <v>295</v>
      </c>
      <c r="CM38" s="2" t="s">
        <v>296</v>
      </c>
      <c r="CN38" s="3">
        <v>1</v>
      </c>
      <c r="CO38" s="2"/>
      <c r="CP38" s="2"/>
      <c r="CQ38" s="2">
        <v>0.35416666666666669</v>
      </c>
      <c r="CR38" s="2">
        <v>0.71875</v>
      </c>
      <c r="CS38" s="2"/>
      <c r="CT38" s="2"/>
      <c r="CV38">
        <v>703</v>
      </c>
      <c r="CW38">
        <v>659</v>
      </c>
      <c r="CX38">
        <v>2441</v>
      </c>
      <c r="CY38" t="s">
        <v>291</v>
      </c>
      <c r="CZ38" t="s">
        <v>291</v>
      </c>
      <c r="DA38" t="s">
        <v>291</v>
      </c>
      <c r="DB38" t="s">
        <v>291</v>
      </c>
      <c r="DC38" t="s">
        <v>293</v>
      </c>
      <c r="DD38" t="s">
        <v>291</v>
      </c>
      <c r="DE38">
        <v>376</v>
      </c>
      <c r="DF38">
        <v>207</v>
      </c>
      <c r="DG38">
        <v>2178</v>
      </c>
      <c r="DH38">
        <v>1614</v>
      </c>
      <c r="DI38">
        <v>8167</v>
      </c>
      <c r="DJ38">
        <v>10</v>
      </c>
      <c r="DK38">
        <v>983</v>
      </c>
      <c r="DL38">
        <v>36</v>
      </c>
      <c r="DM38">
        <v>1</v>
      </c>
      <c r="DN38">
        <v>390</v>
      </c>
      <c r="DO38">
        <v>27</v>
      </c>
      <c r="DP38">
        <v>3000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31</v>
      </c>
      <c r="DW38">
        <v>130</v>
      </c>
      <c r="DX38">
        <v>2231</v>
      </c>
      <c r="DY38">
        <v>1</v>
      </c>
      <c r="DZ38">
        <v>19</v>
      </c>
      <c r="EA38">
        <v>0</v>
      </c>
      <c r="EB38">
        <v>17</v>
      </c>
      <c r="EC38">
        <v>24405</v>
      </c>
      <c r="ED38">
        <v>0</v>
      </c>
      <c r="EE38">
        <v>24</v>
      </c>
      <c r="EF38">
        <v>0</v>
      </c>
      <c r="EG38">
        <v>7</v>
      </c>
      <c r="EH38">
        <v>0</v>
      </c>
      <c r="EI38">
        <v>9</v>
      </c>
      <c r="EJ38">
        <v>525</v>
      </c>
      <c r="EK38">
        <v>24930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8167</v>
      </c>
      <c r="FE38">
        <v>33805</v>
      </c>
      <c r="FF38">
        <v>244</v>
      </c>
      <c r="FG38">
        <v>0.34227039361095263</v>
      </c>
      <c r="FH38">
        <v>1.2856056284464727</v>
      </c>
      <c r="FI38">
        <v>779</v>
      </c>
      <c r="FJ38">
        <v>228</v>
      </c>
      <c r="FK38">
        <v>229</v>
      </c>
      <c r="FL38">
        <v>820</v>
      </c>
      <c r="FM38">
        <v>16338</v>
      </c>
      <c r="FN38">
        <v>2.3E-2</v>
      </c>
      <c r="FO38">
        <v>261210</v>
      </c>
      <c r="FP38">
        <v>1.016</v>
      </c>
      <c r="FQ38">
        <v>154540</v>
      </c>
      <c r="FR38">
        <v>8.1000000000000003E-2</v>
      </c>
      <c r="FS38" t="s">
        <v>1393</v>
      </c>
      <c r="FT38" t="s">
        <v>1064</v>
      </c>
      <c r="FU38">
        <v>1</v>
      </c>
      <c r="FV38" t="s">
        <v>291</v>
      </c>
      <c r="FW38" t="s">
        <v>291</v>
      </c>
      <c r="FX38" t="s">
        <v>570</v>
      </c>
      <c r="FY38" t="s">
        <v>291</v>
      </c>
      <c r="FZ38" t="s">
        <v>1096</v>
      </c>
      <c r="GA38">
        <v>25</v>
      </c>
      <c r="GB38">
        <v>326</v>
      </c>
      <c r="GC38">
        <v>20</v>
      </c>
      <c r="GD38">
        <v>289</v>
      </c>
      <c r="GE38">
        <v>598</v>
      </c>
      <c r="GF38" t="s">
        <v>343</v>
      </c>
      <c r="GG38">
        <v>77</v>
      </c>
      <c r="GH38" t="s">
        <v>293</v>
      </c>
      <c r="GI38">
        <v>244</v>
      </c>
      <c r="GJ38" t="s">
        <v>1394</v>
      </c>
      <c r="GK38" t="s">
        <v>293</v>
      </c>
      <c r="GL38" t="s">
        <v>293</v>
      </c>
      <c r="GM38" t="s">
        <v>293</v>
      </c>
      <c r="GN38" t="s">
        <v>293</v>
      </c>
      <c r="GO38" t="s">
        <v>293</v>
      </c>
      <c r="GP38" t="s">
        <v>293</v>
      </c>
      <c r="GQ38" t="s">
        <v>293</v>
      </c>
      <c r="GR38" t="s">
        <v>293</v>
      </c>
      <c r="GS38" t="s">
        <v>293</v>
      </c>
      <c r="GT38" t="s">
        <v>293</v>
      </c>
      <c r="GU38" t="s">
        <v>293</v>
      </c>
      <c r="GV38" t="s">
        <v>293</v>
      </c>
      <c r="GW38">
        <v>0</v>
      </c>
      <c r="GX38" t="s">
        <v>1395</v>
      </c>
      <c r="GY38">
        <v>0</v>
      </c>
      <c r="GZ38" t="s">
        <v>366</v>
      </c>
      <c r="HA38">
        <v>7</v>
      </c>
      <c r="HB38" t="s">
        <v>366</v>
      </c>
      <c r="HC38">
        <v>1</v>
      </c>
      <c r="HD38">
        <v>1</v>
      </c>
      <c r="HE38" t="s">
        <v>293</v>
      </c>
      <c r="HF38">
        <v>0</v>
      </c>
      <c r="HG38" t="s">
        <v>293</v>
      </c>
      <c r="HH38">
        <v>0</v>
      </c>
      <c r="HI38">
        <v>0</v>
      </c>
      <c r="HJ38">
        <v>7385</v>
      </c>
      <c r="HK38">
        <v>7385</v>
      </c>
      <c r="HL38">
        <v>153</v>
      </c>
      <c r="HM38">
        <v>19</v>
      </c>
      <c r="HN38">
        <v>6665</v>
      </c>
      <c r="HO38">
        <v>6950</v>
      </c>
      <c r="HP38" t="s">
        <v>293</v>
      </c>
      <c r="HQ38" t="s">
        <v>293</v>
      </c>
      <c r="HR38">
        <v>1</v>
      </c>
      <c r="HS38">
        <v>1042</v>
      </c>
      <c r="HT38" t="s">
        <v>293</v>
      </c>
      <c r="HU38" t="s">
        <v>293</v>
      </c>
      <c r="HV38" t="s">
        <v>293</v>
      </c>
      <c r="HW38" t="s">
        <v>293</v>
      </c>
      <c r="HX38">
        <v>2</v>
      </c>
      <c r="HY38" t="s">
        <v>293</v>
      </c>
      <c r="HZ38" t="s">
        <v>293</v>
      </c>
      <c r="IA38" t="s">
        <v>293</v>
      </c>
      <c r="IB38" t="s">
        <v>293</v>
      </c>
      <c r="IC38" t="s">
        <v>293</v>
      </c>
      <c r="ID38" t="s">
        <v>293</v>
      </c>
      <c r="IE38" s="3" t="s">
        <v>293</v>
      </c>
      <c r="IF38" s="3" t="s">
        <v>293</v>
      </c>
      <c r="IG38" t="s">
        <v>293</v>
      </c>
      <c r="IH38" t="s">
        <v>293</v>
      </c>
      <c r="II38" t="s">
        <v>293</v>
      </c>
      <c r="IJ38" t="s">
        <v>589</v>
      </c>
      <c r="IK38" t="s">
        <v>355</v>
      </c>
      <c r="IL38" s="88">
        <v>36647</v>
      </c>
      <c r="IM38" s="88">
        <v>40210</v>
      </c>
      <c r="IN38" t="s">
        <v>291</v>
      </c>
      <c r="IO38" t="s">
        <v>291</v>
      </c>
      <c r="IP38" t="s">
        <v>291</v>
      </c>
      <c r="IQ38" t="s">
        <v>291</v>
      </c>
      <c r="IR38" t="s">
        <v>291</v>
      </c>
      <c r="IS38" t="s">
        <v>357</v>
      </c>
      <c r="IT38">
        <v>6</v>
      </c>
    </row>
    <row r="39" spans="1:259" x14ac:dyDescent="0.2">
      <c r="A39">
        <v>35</v>
      </c>
      <c r="B39" t="s">
        <v>590</v>
      </c>
      <c r="C39" t="s">
        <v>1396</v>
      </c>
      <c r="D39">
        <v>614</v>
      </c>
      <c r="E39" t="s">
        <v>317</v>
      </c>
      <c r="F39">
        <v>152</v>
      </c>
      <c r="G39" t="s">
        <v>591</v>
      </c>
      <c r="H39" t="s">
        <v>1397</v>
      </c>
      <c r="I39" t="s">
        <v>592</v>
      </c>
      <c r="J39">
        <v>2672</v>
      </c>
      <c r="K39" t="s">
        <v>593</v>
      </c>
      <c r="L39" t="s">
        <v>594</v>
      </c>
      <c r="M39" t="s">
        <v>1398</v>
      </c>
      <c r="N39" t="s">
        <v>322</v>
      </c>
      <c r="O39" t="s">
        <v>293</v>
      </c>
      <c r="P39" t="s">
        <v>595</v>
      </c>
      <c r="R39" t="s">
        <v>293</v>
      </c>
      <c r="V39">
        <v>1</v>
      </c>
      <c r="W39">
        <v>0</v>
      </c>
      <c r="X39">
        <v>1</v>
      </c>
      <c r="Y39">
        <v>1</v>
      </c>
      <c r="Z39">
        <v>0</v>
      </c>
      <c r="AA39">
        <v>2</v>
      </c>
      <c r="AB39">
        <v>0</v>
      </c>
      <c r="AC39">
        <v>0</v>
      </c>
      <c r="AD39">
        <v>1</v>
      </c>
      <c r="AE39">
        <v>2</v>
      </c>
      <c r="AF39">
        <v>0</v>
      </c>
      <c r="AG39">
        <v>0</v>
      </c>
      <c r="AH39">
        <v>3</v>
      </c>
      <c r="AI39">
        <v>3</v>
      </c>
      <c r="AJ39">
        <v>0</v>
      </c>
      <c r="AK39">
        <v>0</v>
      </c>
      <c r="AL39">
        <v>0.25</v>
      </c>
      <c r="AM39">
        <v>0.25</v>
      </c>
      <c r="AN39">
        <v>0</v>
      </c>
      <c r="AO39">
        <v>2</v>
      </c>
      <c r="AP39">
        <v>0</v>
      </c>
      <c r="AQ39">
        <v>1</v>
      </c>
      <c r="AR39">
        <v>4</v>
      </c>
      <c r="AS39">
        <v>6</v>
      </c>
      <c r="AT39" t="s">
        <v>1053</v>
      </c>
      <c r="AU39">
        <v>1</v>
      </c>
      <c r="AV39">
        <v>0.5</v>
      </c>
      <c r="AW39" t="s">
        <v>1053</v>
      </c>
      <c r="AX39">
        <v>2.5</v>
      </c>
      <c r="AY39" t="s">
        <v>1053</v>
      </c>
      <c r="BH39">
        <v>1</v>
      </c>
      <c r="BI39">
        <v>1</v>
      </c>
      <c r="BJ39" t="s">
        <v>1053</v>
      </c>
      <c r="BN39">
        <v>1</v>
      </c>
      <c r="BO39" t="s">
        <v>1054</v>
      </c>
      <c r="BP39">
        <v>1</v>
      </c>
      <c r="BQ39">
        <v>1</v>
      </c>
      <c r="BR39" t="s">
        <v>1053</v>
      </c>
      <c r="BV39" t="s">
        <v>291</v>
      </c>
      <c r="BW39" t="s">
        <v>291</v>
      </c>
      <c r="BX39" t="s">
        <v>291</v>
      </c>
      <c r="BY39">
        <v>2</v>
      </c>
      <c r="BZ39">
        <v>3</v>
      </c>
      <c r="CA39">
        <v>0</v>
      </c>
      <c r="CB39">
        <v>20</v>
      </c>
      <c r="CC39">
        <v>0</v>
      </c>
      <c r="CD39" s="2" t="s">
        <v>294</v>
      </c>
      <c r="CE39" s="3">
        <v>1</v>
      </c>
      <c r="CF39" s="2"/>
      <c r="CG39" s="2"/>
      <c r="CH39" s="2">
        <v>0.71875</v>
      </c>
      <c r="CI39" s="2">
        <v>0.35416666666666669</v>
      </c>
      <c r="CJ39" s="2"/>
      <c r="CK39" s="2"/>
      <c r="CL39" t="s">
        <v>295</v>
      </c>
      <c r="CM39" s="2" t="s">
        <v>296</v>
      </c>
      <c r="CN39" s="3">
        <v>1</v>
      </c>
      <c r="CO39" s="2"/>
      <c r="CP39" s="2"/>
      <c r="CQ39" s="2">
        <v>0.35416666666666669</v>
      </c>
      <c r="CR39" s="2">
        <v>0.71875</v>
      </c>
      <c r="CS39" s="2"/>
      <c r="CT39" s="2"/>
      <c r="CU39" t="s">
        <v>1055</v>
      </c>
      <c r="CV39">
        <v>599</v>
      </c>
      <c r="CW39">
        <v>488</v>
      </c>
      <c r="CX39" t="s">
        <v>1137</v>
      </c>
      <c r="CY39" t="s">
        <v>291</v>
      </c>
      <c r="CZ39" t="s">
        <v>291</v>
      </c>
      <c r="DA39" t="s">
        <v>291</v>
      </c>
      <c r="DB39" t="s">
        <v>291</v>
      </c>
      <c r="DC39" t="s">
        <v>293</v>
      </c>
      <c r="DD39" t="s">
        <v>291</v>
      </c>
      <c r="DE39">
        <v>2</v>
      </c>
      <c r="DF39">
        <v>490</v>
      </c>
      <c r="DG39">
        <v>9</v>
      </c>
      <c r="DH39">
        <v>4362</v>
      </c>
      <c r="DI39">
        <v>9234</v>
      </c>
      <c r="DJ39">
        <v>76</v>
      </c>
      <c r="DK39">
        <v>1833</v>
      </c>
      <c r="DL39">
        <v>539</v>
      </c>
      <c r="DM39">
        <v>54</v>
      </c>
      <c r="DN39">
        <v>691</v>
      </c>
      <c r="DO39">
        <v>133</v>
      </c>
      <c r="DP39">
        <v>7731.25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1877</v>
      </c>
      <c r="DY39">
        <v>0</v>
      </c>
      <c r="DZ39">
        <v>17</v>
      </c>
      <c r="EA39">
        <v>0</v>
      </c>
      <c r="EB39">
        <v>30</v>
      </c>
      <c r="EC39">
        <v>19625</v>
      </c>
      <c r="ED39">
        <v>0</v>
      </c>
      <c r="EE39">
        <v>245</v>
      </c>
      <c r="EF39">
        <v>0</v>
      </c>
      <c r="EG39">
        <v>17</v>
      </c>
      <c r="EH39">
        <v>0</v>
      </c>
      <c r="EI39">
        <v>3</v>
      </c>
      <c r="EJ39">
        <v>2765</v>
      </c>
      <c r="EK39">
        <v>22390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9234</v>
      </c>
      <c r="FE39">
        <v>75812.5</v>
      </c>
      <c r="FF39">
        <v>757</v>
      </c>
      <c r="FG39">
        <v>0.79835295332507228</v>
      </c>
      <c r="FH39">
        <v>2.6095449538758086</v>
      </c>
      <c r="FI39">
        <v>890</v>
      </c>
      <c r="FJ39">
        <v>321</v>
      </c>
      <c r="FK39">
        <v>342</v>
      </c>
      <c r="FL39">
        <v>965</v>
      </c>
      <c r="FM39">
        <v>930644</v>
      </c>
      <c r="FN39">
        <v>1.1599999999999999</v>
      </c>
      <c r="FO39">
        <v>139312</v>
      </c>
      <c r="FP39">
        <v>0.23</v>
      </c>
      <c r="FQ39">
        <v>633783</v>
      </c>
      <c r="FR39">
        <v>0.36</v>
      </c>
      <c r="FS39">
        <v>1</v>
      </c>
      <c r="FT39">
        <v>1</v>
      </c>
      <c r="FU39">
        <v>1</v>
      </c>
      <c r="FV39" t="s">
        <v>291</v>
      </c>
      <c r="FW39" t="s">
        <v>293</v>
      </c>
      <c r="FX39" t="s">
        <v>293</v>
      </c>
      <c r="FY39" t="s">
        <v>291</v>
      </c>
      <c r="FZ39" t="s">
        <v>1058</v>
      </c>
      <c r="GA39">
        <v>21</v>
      </c>
      <c r="GB39">
        <v>245</v>
      </c>
      <c r="GC39">
        <v>18</v>
      </c>
      <c r="GD39">
        <v>216</v>
      </c>
      <c r="GE39">
        <v>450</v>
      </c>
      <c r="GF39" t="s">
        <v>293</v>
      </c>
      <c r="GG39">
        <v>0</v>
      </c>
      <c r="GH39">
        <v>11</v>
      </c>
      <c r="GI39" t="s">
        <v>293</v>
      </c>
      <c r="GJ39" t="s">
        <v>293</v>
      </c>
      <c r="GK39" t="s">
        <v>293</v>
      </c>
      <c r="GL39" t="s">
        <v>293</v>
      </c>
      <c r="GM39" t="s">
        <v>293</v>
      </c>
      <c r="GN39" t="s">
        <v>293</v>
      </c>
      <c r="GO39" t="s">
        <v>293</v>
      </c>
      <c r="GP39" t="s">
        <v>293</v>
      </c>
      <c r="GQ39" t="s">
        <v>293</v>
      </c>
      <c r="GR39">
        <v>8</v>
      </c>
      <c r="GS39" t="s">
        <v>293</v>
      </c>
      <c r="GT39" t="s">
        <v>293</v>
      </c>
      <c r="GU39" t="s">
        <v>293</v>
      </c>
      <c r="GV39" t="s">
        <v>293</v>
      </c>
      <c r="GW39">
        <v>0</v>
      </c>
      <c r="GX39" t="s">
        <v>293</v>
      </c>
      <c r="GY39">
        <v>0</v>
      </c>
      <c r="GZ39">
        <v>5</v>
      </c>
      <c r="HA39">
        <v>6</v>
      </c>
      <c r="HB39">
        <v>5</v>
      </c>
      <c r="HC39">
        <v>2</v>
      </c>
      <c r="HD39">
        <v>2</v>
      </c>
      <c r="HE39">
        <v>5</v>
      </c>
      <c r="HF39">
        <v>0</v>
      </c>
      <c r="HG39" t="s">
        <v>293</v>
      </c>
      <c r="HH39" t="s">
        <v>293</v>
      </c>
      <c r="HI39">
        <v>0</v>
      </c>
      <c r="HJ39">
        <v>8794</v>
      </c>
      <c r="HK39">
        <v>8788</v>
      </c>
      <c r="HL39">
        <v>49</v>
      </c>
      <c r="HM39">
        <v>63</v>
      </c>
      <c r="HN39">
        <v>11687</v>
      </c>
      <c r="HO39">
        <v>127</v>
      </c>
      <c r="HP39">
        <v>0</v>
      </c>
      <c r="HQ39">
        <v>0</v>
      </c>
      <c r="HR39">
        <v>0</v>
      </c>
      <c r="HS39">
        <v>45</v>
      </c>
      <c r="HT39" t="s">
        <v>293</v>
      </c>
      <c r="HU39" t="s">
        <v>293</v>
      </c>
      <c r="HV39" t="s">
        <v>293</v>
      </c>
      <c r="HW39" t="s">
        <v>293</v>
      </c>
      <c r="HX39" t="s">
        <v>293</v>
      </c>
      <c r="HY39" t="s">
        <v>293</v>
      </c>
      <c r="HZ39" t="s">
        <v>293</v>
      </c>
      <c r="IA39" t="s">
        <v>293</v>
      </c>
      <c r="IB39" t="s">
        <v>293</v>
      </c>
      <c r="IC39" t="s">
        <v>293</v>
      </c>
      <c r="ID39" t="s">
        <v>293</v>
      </c>
      <c r="IE39" s="3" t="s">
        <v>293</v>
      </c>
      <c r="IF39" s="3" t="s">
        <v>293</v>
      </c>
      <c r="IG39" t="s">
        <v>293</v>
      </c>
      <c r="IH39" t="s">
        <v>293</v>
      </c>
      <c r="II39" t="s">
        <v>293</v>
      </c>
      <c r="IJ39" t="s">
        <v>461</v>
      </c>
      <c r="IK39" t="s">
        <v>596</v>
      </c>
      <c r="IL39" s="88">
        <v>35946</v>
      </c>
      <c r="IM39" s="88">
        <v>40380</v>
      </c>
      <c r="IN39" t="s">
        <v>291</v>
      </c>
      <c r="IO39" t="s">
        <v>291</v>
      </c>
      <c r="IP39" t="s">
        <v>291</v>
      </c>
      <c r="IQ39" t="s">
        <v>293</v>
      </c>
      <c r="IR39" t="s">
        <v>293</v>
      </c>
      <c r="IS39" t="s">
        <v>357</v>
      </c>
      <c r="IT39">
        <v>6</v>
      </c>
      <c r="IY39" t="s">
        <v>302</v>
      </c>
    </row>
    <row r="40" spans="1:259" x14ac:dyDescent="0.2">
      <c r="A40">
        <v>36</v>
      </c>
      <c r="B40" t="s">
        <v>597</v>
      </c>
      <c r="C40" t="s">
        <v>1399</v>
      </c>
      <c r="D40">
        <v>632</v>
      </c>
      <c r="E40" t="s">
        <v>529</v>
      </c>
      <c r="F40">
        <v>347</v>
      </c>
      <c r="G40" t="s">
        <v>599</v>
      </c>
      <c r="H40" t="s">
        <v>598</v>
      </c>
      <c r="I40" t="s">
        <v>600</v>
      </c>
      <c r="J40" t="s">
        <v>286</v>
      </c>
      <c r="K40" t="s">
        <v>601</v>
      </c>
      <c r="L40" t="s">
        <v>1400</v>
      </c>
      <c r="M40" t="s">
        <v>602</v>
      </c>
      <c r="N40" t="s">
        <v>322</v>
      </c>
      <c r="O40" t="s">
        <v>293</v>
      </c>
      <c r="P40" t="s">
        <v>603</v>
      </c>
      <c r="Q40" t="s">
        <v>324</v>
      </c>
      <c r="R40" t="s">
        <v>291</v>
      </c>
      <c r="V40">
        <v>1</v>
      </c>
      <c r="W40">
        <v>0</v>
      </c>
      <c r="X40">
        <v>1</v>
      </c>
      <c r="Y40">
        <v>0</v>
      </c>
      <c r="Z40">
        <v>1</v>
      </c>
      <c r="AA40">
        <v>2</v>
      </c>
      <c r="AB40">
        <v>1</v>
      </c>
      <c r="AC40">
        <v>0</v>
      </c>
      <c r="AD40">
        <v>0</v>
      </c>
      <c r="AE40">
        <v>5</v>
      </c>
      <c r="AF40">
        <v>1</v>
      </c>
      <c r="AG40">
        <v>0</v>
      </c>
      <c r="AH40">
        <v>7</v>
      </c>
      <c r="AI40">
        <v>1</v>
      </c>
      <c r="AJ40">
        <v>0</v>
      </c>
      <c r="AK40">
        <v>1</v>
      </c>
      <c r="AL40">
        <v>0</v>
      </c>
      <c r="AM40">
        <v>1</v>
      </c>
      <c r="AN40">
        <v>1</v>
      </c>
      <c r="AO40">
        <v>0</v>
      </c>
      <c r="AP40">
        <v>0</v>
      </c>
      <c r="AQ40">
        <v>0</v>
      </c>
      <c r="AR40">
        <v>4</v>
      </c>
      <c r="AS40">
        <v>6</v>
      </c>
      <c r="AT40" t="s">
        <v>1053</v>
      </c>
      <c r="AU40">
        <v>20</v>
      </c>
      <c r="AV40">
        <v>3</v>
      </c>
      <c r="AW40" t="s">
        <v>1057</v>
      </c>
      <c r="AX40">
        <v>17</v>
      </c>
      <c r="AY40" t="s">
        <v>1054</v>
      </c>
      <c r="BH40">
        <v>1</v>
      </c>
      <c r="BI40">
        <v>1</v>
      </c>
      <c r="BJ40" t="s">
        <v>1053</v>
      </c>
      <c r="BP40">
        <v>9</v>
      </c>
      <c r="BQ40">
        <v>1</v>
      </c>
      <c r="BR40" t="s">
        <v>383</v>
      </c>
      <c r="BS40">
        <v>1</v>
      </c>
      <c r="BT40">
        <v>1</v>
      </c>
      <c r="BU40" t="s">
        <v>383</v>
      </c>
      <c r="BV40" t="s">
        <v>291</v>
      </c>
      <c r="BW40" t="s">
        <v>291</v>
      </c>
      <c r="BX40" t="s">
        <v>293</v>
      </c>
      <c r="BY40">
        <v>1</v>
      </c>
      <c r="BZ40">
        <v>6</v>
      </c>
      <c r="CA40">
        <v>1</v>
      </c>
      <c r="CB40">
        <v>0</v>
      </c>
      <c r="CC40">
        <v>0</v>
      </c>
      <c r="CD40" s="2" t="s">
        <v>311</v>
      </c>
      <c r="CE40" s="3">
        <v>1</v>
      </c>
      <c r="CF40" s="2">
        <v>0.71875</v>
      </c>
      <c r="CG40" s="2">
        <v>0.35416666666666669</v>
      </c>
      <c r="CH40" s="2"/>
      <c r="CI40" s="2"/>
      <c r="CJ40" s="2"/>
      <c r="CK40" s="2"/>
      <c r="CL40" t="s">
        <v>295</v>
      </c>
      <c r="CM40" s="2" t="s">
        <v>296</v>
      </c>
      <c r="CN40" s="3">
        <v>1</v>
      </c>
      <c r="CO40" s="2">
        <v>0.35416666666666669</v>
      </c>
      <c r="CP40" s="2">
        <v>0.71875</v>
      </c>
      <c r="CQ40" s="2"/>
      <c r="CR40" s="2"/>
      <c r="CS40" s="2"/>
      <c r="CT40" s="2"/>
      <c r="CU40" t="s">
        <v>1055</v>
      </c>
      <c r="CV40">
        <v>780</v>
      </c>
      <c r="CW40">
        <v>1002</v>
      </c>
      <c r="CX40">
        <v>1343</v>
      </c>
      <c r="CY40" t="s">
        <v>291</v>
      </c>
      <c r="CZ40" t="s">
        <v>291</v>
      </c>
      <c r="DA40" t="s">
        <v>291</v>
      </c>
      <c r="DB40" t="s">
        <v>291</v>
      </c>
      <c r="DC40" t="s">
        <v>293</v>
      </c>
      <c r="DD40" t="s">
        <v>291</v>
      </c>
      <c r="DE40">
        <v>0</v>
      </c>
      <c r="DF40">
        <v>27</v>
      </c>
      <c r="DG40">
        <v>386</v>
      </c>
      <c r="DH40">
        <v>3524</v>
      </c>
      <c r="DI40">
        <v>7847</v>
      </c>
      <c r="DJ40">
        <v>20</v>
      </c>
      <c r="DK40">
        <v>826</v>
      </c>
      <c r="DL40">
        <v>446</v>
      </c>
      <c r="DM40">
        <v>8</v>
      </c>
      <c r="DN40">
        <v>480</v>
      </c>
      <c r="DO40">
        <v>147</v>
      </c>
      <c r="DP40">
        <v>4900.5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42</v>
      </c>
      <c r="DW40">
        <v>0</v>
      </c>
      <c r="DX40">
        <v>1845</v>
      </c>
      <c r="DY40">
        <v>0</v>
      </c>
      <c r="DZ40">
        <v>3</v>
      </c>
      <c r="EA40">
        <v>0</v>
      </c>
      <c r="EB40">
        <v>6</v>
      </c>
      <c r="EC40">
        <v>18825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18825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7847</v>
      </c>
      <c r="FE40">
        <v>52475</v>
      </c>
      <c r="FF40">
        <v>641</v>
      </c>
      <c r="FG40">
        <v>0.53557377049180332</v>
      </c>
      <c r="FH40">
        <v>1.911657559198543</v>
      </c>
      <c r="FI40">
        <v>847</v>
      </c>
      <c r="FJ40">
        <v>354</v>
      </c>
      <c r="FK40">
        <v>409</v>
      </c>
      <c r="FL40">
        <v>945</v>
      </c>
      <c r="FM40">
        <v>154210</v>
      </c>
      <c r="FN40">
        <v>0.23</v>
      </c>
      <c r="FO40">
        <v>289718</v>
      </c>
      <c r="FP40">
        <v>0.79</v>
      </c>
      <c r="FQ40">
        <v>77270</v>
      </c>
      <c r="FR40">
        <v>0.05</v>
      </c>
      <c r="FS40">
        <v>1</v>
      </c>
      <c r="FT40">
        <v>2</v>
      </c>
      <c r="FU40">
        <v>1</v>
      </c>
      <c r="FV40" t="s">
        <v>291</v>
      </c>
      <c r="FW40" t="s">
        <v>291</v>
      </c>
      <c r="FX40" t="s">
        <v>391</v>
      </c>
      <c r="FY40" t="s">
        <v>291</v>
      </c>
      <c r="FZ40" t="s">
        <v>1056</v>
      </c>
      <c r="GA40">
        <v>133</v>
      </c>
      <c r="GB40">
        <v>639</v>
      </c>
      <c r="GC40">
        <v>125</v>
      </c>
      <c r="GD40">
        <v>589</v>
      </c>
      <c r="GE40">
        <v>1303</v>
      </c>
      <c r="GF40" t="s">
        <v>1123</v>
      </c>
      <c r="GG40">
        <v>8</v>
      </c>
      <c r="GH40">
        <v>256</v>
      </c>
      <c r="GI40">
        <v>15</v>
      </c>
      <c r="GJ40">
        <v>8</v>
      </c>
      <c r="GK40" t="s">
        <v>1401</v>
      </c>
      <c r="GL40" t="s">
        <v>1401</v>
      </c>
      <c r="GM40" t="s">
        <v>1401</v>
      </c>
      <c r="GN40" t="s">
        <v>1401</v>
      </c>
      <c r="GO40" t="s">
        <v>1401</v>
      </c>
      <c r="GP40" t="s">
        <v>1401</v>
      </c>
      <c r="GQ40" t="s">
        <v>1401</v>
      </c>
      <c r="GR40">
        <v>17</v>
      </c>
      <c r="GS40" t="s">
        <v>1401</v>
      </c>
      <c r="GT40">
        <v>2</v>
      </c>
      <c r="GU40" t="s">
        <v>1401</v>
      </c>
      <c r="GV40" t="s">
        <v>1401</v>
      </c>
      <c r="GW40">
        <v>0</v>
      </c>
      <c r="GX40" t="s">
        <v>1402</v>
      </c>
      <c r="GY40">
        <v>0</v>
      </c>
      <c r="GZ40" t="s">
        <v>298</v>
      </c>
      <c r="HA40">
        <v>17</v>
      </c>
      <c r="HB40" t="s">
        <v>393</v>
      </c>
      <c r="HC40">
        <v>0</v>
      </c>
      <c r="HD40">
        <v>0</v>
      </c>
      <c r="HE40" t="s">
        <v>293</v>
      </c>
      <c r="HF40">
        <v>0</v>
      </c>
      <c r="HG40" t="s">
        <v>1403</v>
      </c>
      <c r="HH40">
        <v>5</v>
      </c>
      <c r="HI40" t="s">
        <v>1404</v>
      </c>
      <c r="HJ40">
        <v>6328</v>
      </c>
      <c r="HK40">
        <v>6323</v>
      </c>
      <c r="HL40">
        <v>294</v>
      </c>
      <c r="HM40">
        <v>1870</v>
      </c>
      <c r="HN40">
        <v>7342</v>
      </c>
      <c r="HO40">
        <v>3392</v>
      </c>
      <c r="HP40">
        <v>8</v>
      </c>
      <c r="HQ40">
        <v>8</v>
      </c>
      <c r="HR40">
        <v>5</v>
      </c>
      <c r="HS40">
        <v>1</v>
      </c>
      <c r="HT40">
        <v>10</v>
      </c>
      <c r="HU40">
        <v>45</v>
      </c>
      <c r="HV40">
        <v>45</v>
      </c>
      <c r="HW40" t="s">
        <v>1401</v>
      </c>
      <c r="HX40" t="s">
        <v>1401</v>
      </c>
      <c r="HY40" t="s">
        <v>1401</v>
      </c>
      <c r="HZ40" t="s">
        <v>1401</v>
      </c>
      <c r="IA40" t="s">
        <v>1401</v>
      </c>
      <c r="IB40" t="s">
        <v>1401</v>
      </c>
      <c r="IC40" t="s">
        <v>1401</v>
      </c>
      <c r="ID40" t="s">
        <v>1401</v>
      </c>
      <c r="IE40" s="3" t="s">
        <v>1401</v>
      </c>
      <c r="IF40" s="3" t="s">
        <v>1401</v>
      </c>
      <c r="IG40" t="s">
        <v>1401</v>
      </c>
      <c r="IH40" t="s">
        <v>1401</v>
      </c>
      <c r="II40" t="s">
        <v>1401</v>
      </c>
      <c r="IJ40" t="s">
        <v>604</v>
      </c>
      <c r="IK40" t="s">
        <v>605</v>
      </c>
      <c r="IL40" s="88">
        <v>36465</v>
      </c>
      <c r="IM40" s="88">
        <v>38443</v>
      </c>
      <c r="IN40" t="s">
        <v>291</v>
      </c>
      <c r="IO40" t="s">
        <v>291</v>
      </c>
      <c r="IP40" t="s">
        <v>291</v>
      </c>
      <c r="IQ40" t="s">
        <v>291</v>
      </c>
      <c r="IR40" t="s">
        <v>291</v>
      </c>
      <c r="IS40" t="s">
        <v>406</v>
      </c>
      <c r="IT40">
        <v>1</v>
      </c>
      <c r="IU40" t="s">
        <v>328</v>
      </c>
      <c r="IV40">
        <v>6</v>
      </c>
      <c r="IY40" t="s">
        <v>302</v>
      </c>
    </row>
    <row r="41" spans="1:259" x14ac:dyDescent="0.2">
      <c r="A41">
        <v>37</v>
      </c>
      <c r="B41" t="s">
        <v>606</v>
      </c>
      <c r="C41" t="s">
        <v>607</v>
      </c>
      <c r="D41">
        <v>612</v>
      </c>
      <c r="E41" t="s">
        <v>529</v>
      </c>
      <c r="F41">
        <v>360</v>
      </c>
      <c r="G41" t="s">
        <v>608</v>
      </c>
      <c r="H41" t="s">
        <v>1405</v>
      </c>
      <c r="I41" t="s">
        <v>609</v>
      </c>
      <c r="J41" t="s">
        <v>286</v>
      </c>
      <c r="K41" t="s">
        <v>1406</v>
      </c>
      <c r="L41" t="s">
        <v>1407</v>
      </c>
      <c r="M41" t="s">
        <v>610</v>
      </c>
      <c r="N41" t="s">
        <v>322</v>
      </c>
      <c r="O41" t="s">
        <v>293</v>
      </c>
      <c r="P41" t="s">
        <v>611</v>
      </c>
      <c r="Q41" t="s">
        <v>1408</v>
      </c>
      <c r="R41" t="s">
        <v>291</v>
      </c>
      <c r="V41">
        <v>1</v>
      </c>
      <c r="W41">
        <v>0</v>
      </c>
      <c r="X41">
        <v>1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</v>
      </c>
      <c r="AE41">
        <v>3</v>
      </c>
      <c r="AF41">
        <v>0</v>
      </c>
      <c r="AG41">
        <v>0</v>
      </c>
      <c r="AH41">
        <v>4</v>
      </c>
      <c r="AI41">
        <v>3</v>
      </c>
      <c r="AJ41">
        <v>0</v>
      </c>
      <c r="AK41">
        <v>1</v>
      </c>
      <c r="AL41">
        <v>0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3</v>
      </c>
      <c r="AS41">
        <v>4.5</v>
      </c>
      <c r="AT41" t="s">
        <v>1053</v>
      </c>
      <c r="AU41">
        <v>21</v>
      </c>
      <c r="AV41">
        <v>42</v>
      </c>
      <c r="AW41" t="s">
        <v>1053</v>
      </c>
      <c r="AX41">
        <v>42</v>
      </c>
      <c r="AY41" t="s">
        <v>1054</v>
      </c>
      <c r="AZ41">
        <v>2</v>
      </c>
      <c r="BA41">
        <v>3</v>
      </c>
      <c r="BB41" t="s">
        <v>1053</v>
      </c>
      <c r="BH41">
        <v>1</v>
      </c>
      <c r="BI41">
        <v>1</v>
      </c>
      <c r="BJ41" t="s">
        <v>1053</v>
      </c>
      <c r="BN41">
        <v>3</v>
      </c>
      <c r="BO41" t="s">
        <v>1053</v>
      </c>
      <c r="BP41">
        <v>2</v>
      </c>
      <c r="BQ41">
        <v>3</v>
      </c>
      <c r="BR41" t="s">
        <v>383</v>
      </c>
      <c r="BS41">
        <v>5</v>
      </c>
      <c r="BT41">
        <v>4</v>
      </c>
      <c r="BU41" t="s">
        <v>383</v>
      </c>
      <c r="BV41" t="s">
        <v>291</v>
      </c>
      <c r="BW41" t="s">
        <v>291</v>
      </c>
      <c r="BX41" t="s">
        <v>293</v>
      </c>
      <c r="BY41">
        <v>4</v>
      </c>
      <c r="BZ41">
        <v>0</v>
      </c>
      <c r="CA41">
        <v>0</v>
      </c>
      <c r="CB41">
        <v>21</v>
      </c>
      <c r="CC41">
        <v>0</v>
      </c>
      <c r="CD41" s="2" t="s">
        <v>311</v>
      </c>
      <c r="CE41" s="3">
        <v>1</v>
      </c>
      <c r="CF41" s="2">
        <v>0.71875</v>
      </c>
      <c r="CG41" s="2">
        <v>0.35416666666666669</v>
      </c>
      <c r="CH41" s="2">
        <v>0.71875</v>
      </c>
      <c r="CI41" s="2">
        <v>0.95833333333333337</v>
      </c>
      <c r="CJ41" s="2">
        <v>0.25</v>
      </c>
      <c r="CK41" s="2">
        <v>0.35416666666666669</v>
      </c>
      <c r="CL41" t="s">
        <v>295</v>
      </c>
      <c r="CM41" s="2" t="s">
        <v>313</v>
      </c>
      <c r="CN41" s="3">
        <v>1</v>
      </c>
      <c r="CO41" s="2">
        <v>0.35416666666666669</v>
      </c>
      <c r="CP41" s="2">
        <v>0.71875</v>
      </c>
      <c r="CQ41" s="2"/>
      <c r="CR41" s="2"/>
      <c r="CS41" s="2"/>
      <c r="CT41" s="2"/>
      <c r="CV41">
        <v>131</v>
      </c>
      <c r="CW41">
        <v>131</v>
      </c>
      <c r="CX41">
        <v>388</v>
      </c>
      <c r="CY41" t="s">
        <v>291</v>
      </c>
      <c r="CZ41" t="s">
        <v>291</v>
      </c>
      <c r="DA41" t="s">
        <v>291</v>
      </c>
      <c r="DB41" t="s">
        <v>293</v>
      </c>
      <c r="DC41" t="s">
        <v>293</v>
      </c>
      <c r="DD41" t="s">
        <v>291</v>
      </c>
      <c r="DE41">
        <v>26</v>
      </c>
      <c r="DF41">
        <v>86</v>
      </c>
      <c r="DG41">
        <v>1406</v>
      </c>
      <c r="DH41">
        <v>1066</v>
      </c>
      <c r="DI41">
        <v>5056</v>
      </c>
      <c r="DJ41">
        <v>5</v>
      </c>
      <c r="DK41">
        <v>696</v>
      </c>
      <c r="DL41">
        <v>36</v>
      </c>
      <c r="DM41">
        <v>20</v>
      </c>
      <c r="DN41">
        <v>536</v>
      </c>
      <c r="DO41">
        <v>4</v>
      </c>
      <c r="DP41">
        <v>2640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6</v>
      </c>
      <c r="DW41">
        <v>0</v>
      </c>
      <c r="DX41">
        <v>771</v>
      </c>
      <c r="DY41">
        <v>0</v>
      </c>
      <c r="DZ41">
        <v>0</v>
      </c>
      <c r="EA41">
        <v>0</v>
      </c>
      <c r="EB41">
        <v>0</v>
      </c>
      <c r="EC41">
        <v>7740</v>
      </c>
      <c r="ED41">
        <v>0</v>
      </c>
      <c r="EE41">
        <v>3</v>
      </c>
      <c r="EF41">
        <v>0</v>
      </c>
      <c r="EG41">
        <v>0</v>
      </c>
      <c r="EH41">
        <v>0</v>
      </c>
      <c r="EI41">
        <v>0</v>
      </c>
      <c r="EJ41">
        <v>30</v>
      </c>
      <c r="EK41">
        <v>7770</v>
      </c>
      <c r="EL41">
        <v>7</v>
      </c>
      <c r="EM41">
        <v>0</v>
      </c>
      <c r="EN41">
        <v>0</v>
      </c>
      <c r="EO41">
        <v>0</v>
      </c>
      <c r="EP41">
        <v>7</v>
      </c>
      <c r="EQ41">
        <v>0</v>
      </c>
      <c r="ER41">
        <v>0</v>
      </c>
      <c r="ES41">
        <v>1</v>
      </c>
      <c r="ET41">
        <v>0</v>
      </c>
      <c r="EU41">
        <v>2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5065</v>
      </c>
      <c r="FE41">
        <v>36563</v>
      </c>
      <c r="FF41">
        <v>488</v>
      </c>
      <c r="FG41">
        <v>0.45929018789144049</v>
      </c>
      <c r="FH41">
        <v>2.1203317095801437</v>
      </c>
      <c r="FI41">
        <v>616</v>
      </c>
      <c r="FJ41">
        <v>232</v>
      </c>
      <c r="FK41">
        <v>167</v>
      </c>
      <c r="FL41">
        <v>665</v>
      </c>
      <c r="FM41">
        <v>470008</v>
      </c>
      <c r="FN41">
        <v>1.05</v>
      </c>
      <c r="FO41">
        <v>243796</v>
      </c>
      <c r="FP41">
        <v>1.1499999999999999</v>
      </c>
      <c r="FQ41">
        <v>1081780</v>
      </c>
      <c r="FR41">
        <v>2.1800000000000002</v>
      </c>
      <c r="FS41">
        <v>1</v>
      </c>
      <c r="FT41">
        <v>2</v>
      </c>
      <c r="FU41">
        <v>1</v>
      </c>
      <c r="FV41" t="s">
        <v>291</v>
      </c>
      <c r="FW41" t="s">
        <v>291</v>
      </c>
      <c r="FX41" t="s">
        <v>293</v>
      </c>
      <c r="FY41" t="s">
        <v>291</v>
      </c>
      <c r="FZ41" t="s">
        <v>1058</v>
      </c>
      <c r="GA41">
        <v>196</v>
      </c>
      <c r="GB41">
        <v>312</v>
      </c>
      <c r="GC41">
        <v>173</v>
      </c>
      <c r="GD41">
        <v>255</v>
      </c>
      <c r="GE41">
        <v>683</v>
      </c>
      <c r="GF41" t="s">
        <v>1409</v>
      </c>
      <c r="GG41">
        <v>8</v>
      </c>
      <c r="GH41">
        <v>33</v>
      </c>
      <c r="GI41">
        <v>8</v>
      </c>
      <c r="GJ41">
        <v>0</v>
      </c>
      <c r="GK41">
        <v>0</v>
      </c>
      <c r="GL41">
        <v>34</v>
      </c>
      <c r="GM41">
        <v>0</v>
      </c>
      <c r="GN41">
        <v>0</v>
      </c>
      <c r="GO41">
        <v>0</v>
      </c>
      <c r="GP41">
        <v>0</v>
      </c>
      <c r="GQ41">
        <v>0</v>
      </c>
      <c r="GR41">
        <v>3</v>
      </c>
      <c r="GS41">
        <v>0</v>
      </c>
      <c r="GT41">
        <v>1</v>
      </c>
      <c r="GU41">
        <v>0</v>
      </c>
      <c r="GV41" t="s">
        <v>513</v>
      </c>
      <c r="GW41">
        <v>0</v>
      </c>
      <c r="GX41" t="s">
        <v>513</v>
      </c>
      <c r="GY41">
        <v>1</v>
      </c>
      <c r="GZ41" t="s">
        <v>513</v>
      </c>
      <c r="HA41">
        <v>2</v>
      </c>
      <c r="HB41" t="s">
        <v>513</v>
      </c>
      <c r="HC41">
        <v>1</v>
      </c>
      <c r="HD41">
        <v>1</v>
      </c>
      <c r="HE41" t="s">
        <v>856</v>
      </c>
      <c r="HF41">
        <v>1</v>
      </c>
      <c r="HG41" t="s">
        <v>293</v>
      </c>
      <c r="HH41" t="s">
        <v>293</v>
      </c>
      <c r="HI41">
        <v>0</v>
      </c>
      <c r="HJ41">
        <v>3813</v>
      </c>
      <c r="HK41">
        <v>3813</v>
      </c>
      <c r="HL41">
        <v>186</v>
      </c>
      <c r="HM41">
        <v>217</v>
      </c>
      <c r="HN41">
        <v>6493</v>
      </c>
      <c r="HO41">
        <v>5463</v>
      </c>
      <c r="HP41">
        <v>2</v>
      </c>
      <c r="HQ41">
        <v>1</v>
      </c>
      <c r="HR41">
        <v>7</v>
      </c>
      <c r="HS41">
        <v>14</v>
      </c>
      <c r="HT41">
        <v>76</v>
      </c>
      <c r="HU41">
        <v>99</v>
      </c>
      <c r="HV41">
        <v>93</v>
      </c>
      <c r="HW41" t="s">
        <v>293</v>
      </c>
      <c r="HX41">
        <v>147</v>
      </c>
      <c r="HY41" t="s">
        <v>293</v>
      </c>
      <c r="HZ41" t="s">
        <v>293</v>
      </c>
      <c r="IA41" t="s">
        <v>293</v>
      </c>
      <c r="IB41" t="s">
        <v>293</v>
      </c>
      <c r="IC41" t="s">
        <v>293</v>
      </c>
      <c r="ID41" t="s">
        <v>293</v>
      </c>
      <c r="IE41" s="3" t="s">
        <v>293</v>
      </c>
      <c r="IF41" s="3" t="s">
        <v>293</v>
      </c>
      <c r="IG41" t="s">
        <v>293</v>
      </c>
      <c r="IH41">
        <v>15</v>
      </c>
      <c r="II41" t="s">
        <v>293</v>
      </c>
      <c r="IJ41" t="s">
        <v>1205</v>
      </c>
      <c r="IK41" t="s">
        <v>498</v>
      </c>
      <c r="IL41" s="88" t="s">
        <v>1410</v>
      </c>
      <c r="IM41" s="88" t="s">
        <v>1116</v>
      </c>
      <c r="IN41" t="s">
        <v>291</v>
      </c>
      <c r="IO41" t="s">
        <v>291</v>
      </c>
      <c r="IP41" t="s">
        <v>291</v>
      </c>
      <c r="IQ41" t="s">
        <v>293</v>
      </c>
      <c r="IR41" t="s">
        <v>293</v>
      </c>
      <c r="IS41" t="s">
        <v>1411</v>
      </c>
      <c r="IT41">
        <v>2</v>
      </c>
      <c r="IU41" t="s">
        <v>612</v>
      </c>
      <c r="IV41">
        <v>6</v>
      </c>
      <c r="IY41" t="s">
        <v>421</v>
      </c>
    </row>
    <row r="42" spans="1:259" x14ac:dyDescent="0.2">
      <c r="A42">
        <v>38</v>
      </c>
      <c r="B42" t="s">
        <v>613</v>
      </c>
      <c r="C42" t="s">
        <v>1412</v>
      </c>
      <c r="D42">
        <v>600</v>
      </c>
      <c r="E42" t="s">
        <v>317</v>
      </c>
      <c r="F42">
        <v>108</v>
      </c>
      <c r="G42" t="s">
        <v>615</v>
      </c>
      <c r="H42" t="s">
        <v>614</v>
      </c>
      <c r="I42" t="s">
        <v>1413</v>
      </c>
      <c r="J42" t="s">
        <v>286</v>
      </c>
      <c r="K42" t="s">
        <v>1117</v>
      </c>
      <c r="L42" t="s">
        <v>1118</v>
      </c>
      <c r="M42" t="s">
        <v>616</v>
      </c>
      <c r="N42" t="s">
        <v>324</v>
      </c>
      <c r="O42" t="s">
        <v>291</v>
      </c>
      <c r="V42">
        <v>0</v>
      </c>
      <c r="W42">
        <v>0</v>
      </c>
      <c r="X42">
        <v>1</v>
      </c>
      <c r="Y42">
        <v>0</v>
      </c>
      <c r="Z42">
        <v>0</v>
      </c>
      <c r="AA42">
        <v>1</v>
      </c>
      <c r="AB42">
        <v>0</v>
      </c>
      <c r="AC42">
        <v>0</v>
      </c>
      <c r="AD42">
        <v>2</v>
      </c>
      <c r="AE42">
        <v>3</v>
      </c>
      <c r="AF42">
        <v>0</v>
      </c>
      <c r="AG42">
        <v>0</v>
      </c>
      <c r="AH42">
        <v>5</v>
      </c>
      <c r="AI42">
        <v>0</v>
      </c>
      <c r="AJ42">
        <v>0</v>
      </c>
      <c r="AK42">
        <v>0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 t="s">
        <v>1053</v>
      </c>
      <c r="AU42">
        <v>16</v>
      </c>
      <c r="AX42">
        <v>56</v>
      </c>
      <c r="AY42" t="s">
        <v>1057</v>
      </c>
      <c r="BH42">
        <v>1</v>
      </c>
      <c r="BJ42" t="s">
        <v>1053</v>
      </c>
      <c r="BK42">
        <v>1</v>
      </c>
      <c r="BM42" t="s">
        <v>1053</v>
      </c>
      <c r="BV42" t="s">
        <v>291</v>
      </c>
      <c r="BW42" t="s">
        <v>291</v>
      </c>
      <c r="BX42" t="s">
        <v>291</v>
      </c>
      <c r="BY42">
        <v>1</v>
      </c>
      <c r="BZ42">
        <v>1</v>
      </c>
      <c r="CA42">
        <v>0</v>
      </c>
      <c r="CB42">
        <v>28</v>
      </c>
      <c r="CC42">
        <v>0</v>
      </c>
      <c r="CD42" s="2" t="s">
        <v>325</v>
      </c>
      <c r="CE42" s="3">
        <v>1</v>
      </c>
      <c r="CF42" s="2">
        <v>0.97916666666666663</v>
      </c>
      <c r="CG42" s="2">
        <v>0.27083333333333331</v>
      </c>
      <c r="CH42" s="2">
        <v>0.72916666666666663</v>
      </c>
      <c r="CI42" s="2">
        <v>0.97916666666666663</v>
      </c>
      <c r="CJ42" s="2">
        <v>0.27083333333333331</v>
      </c>
      <c r="CK42" s="2">
        <v>0.35416666666666669</v>
      </c>
      <c r="CL42" t="s">
        <v>295</v>
      </c>
      <c r="CM42" s="2" t="s">
        <v>296</v>
      </c>
      <c r="CN42" s="3">
        <v>1</v>
      </c>
      <c r="CO42" s="2"/>
      <c r="CP42" s="2"/>
      <c r="CQ42" s="2">
        <v>0.35416666666666669</v>
      </c>
      <c r="CR42" s="2">
        <v>0.71875</v>
      </c>
      <c r="CS42" s="2"/>
      <c r="CT42" s="2"/>
      <c r="CV42">
        <v>712</v>
      </c>
      <c r="CW42">
        <v>349</v>
      </c>
      <c r="CX42">
        <v>454</v>
      </c>
      <c r="CY42" t="s">
        <v>291</v>
      </c>
      <c r="CZ42" t="s">
        <v>291</v>
      </c>
      <c r="DA42" t="s">
        <v>291</v>
      </c>
      <c r="DB42" t="s">
        <v>291</v>
      </c>
      <c r="DC42" t="s">
        <v>293</v>
      </c>
      <c r="DD42" t="s">
        <v>291</v>
      </c>
      <c r="DE42">
        <v>0</v>
      </c>
      <c r="DF42">
        <v>5</v>
      </c>
      <c r="DG42">
        <v>0</v>
      </c>
      <c r="DH42">
        <v>2987</v>
      </c>
      <c r="DI42">
        <v>5979</v>
      </c>
      <c r="DJ42">
        <v>10</v>
      </c>
      <c r="DK42">
        <v>896</v>
      </c>
      <c r="DL42">
        <v>109</v>
      </c>
      <c r="DM42">
        <v>17</v>
      </c>
      <c r="DN42">
        <v>395</v>
      </c>
      <c r="DO42">
        <v>21</v>
      </c>
      <c r="DP42">
        <v>3101.75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1641</v>
      </c>
      <c r="DY42">
        <v>0</v>
      </c>
      <c r="DZ42">
        <v>0</v>
      </c>
      <c r="EA42">
        <v>0</v>
      </c>
      <c r="EB42">
        <v>0</v>
      </c>
      <c r="EC42">
        <v>16410</v>
      </c>
      <c r="ED42">
        <v>0</v>
      </c>
      <c r="EE42">
        <v>7</v>
      </c>
      <c r="EF42">
        <v>0</v>
      </c>
      <c r="EG42">
        <v>0</v>
      </c>
      <c r="EH42">
        <v>0</v>
      </c>
      <c r="EI42">
        <v>0</v>
      </c>
      <c r="EJ42">
        <v>70</v>
      </c>
      <c r="EK42">
        <v>16480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7</v>
      </c>
      <c r="EU42">
        <v>14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5993</v>
      </c>
      <c r="FE42">
        <v>30167.5</v>
      </c>
      <c r="FG42">
        <v>0.49288892420149372</v>
      </c>
      <c r="FH42">
        <v>1.597939509507919</v>
      </c>
      <c r="FL42">
        <v>838</v>
      </c>
      <c r="FM42">
        <v>675666</v>
      </c>
      <c r="FN42">
        <v>1.28</v>
      </c>
      <c r="FO42">
        <v>406909</v>
      </c>
      <c r="FP42">
        <v>1.77</v>
      </c>
      <c r="FQ42">
        <v>231810</v>
      </c>
      <c r="FR42">
        <v>0.18</v>
      </c>
      <c r="FS42">
        <v>1</v>
      </c>
      <c r="FT42">
        <v>2</v>
      </c>
      <c r="FU42">
        <v>1</v>
      </c>
      <c r="FV42" t="s">
        <v>291</v>
      </c>
      <c r="FW42" t="s">
        <v>293</v>
      </c>
      <c r="FX42" t="s">
        <v>293</v>
      </c>
      <c r="FY42" t="s">
        <v>291</v>
      </c>
      <c r="FZ42" t="s">
        <v>1058</v>
      </c>
      <c r="GA42">
        <v>34</v>
      </c>
      <c r="GB42">
        <v>157</v>
      </c>
      <c r="GC42">
        <v>30</v>
      </c>
      <c r="GD42">
        <v>135</v>
      </c>
      <c r="GE42">
        <v>300</v>
      </c>
      <c r="GF42">
        <v>0</v>
      </c>
      <c r="GG42">
        <v>0</v>
      </c>
      <c r="GH42" t="s">
        <v>293</v>
      </c>
      <c r="GI42">
        <v>7</v>
      </c>
      <c r="GJ42" t="s">
        <v>293</v>
      </c>
      <c r="GK42" t="s">
        <v>293</v>
      </c>
      <c r="GL42" t="s">
        <v>293</v>
      </c>
      <c r="GM42" t="s">
        <v>293</v>
      </c>
      <c r="GN42" t="s">
        <v>293</v>
      </c>
      <c r="GO42" t="s">
        <v>293</v>
      </c>
      <c r="GP42" t="s">
        <v>293</v>
      </c>
      <c r="GQ42" t="s">
        <v>293</v>
      </c>
      <c r="GR42">
        <v>33</v>
      </c>
      <c r="GS42">
        <v>39</v>
      </c>
      <c r="GT42" t="s">
        <v>293</v>
      </c>
      <c r="GU42" t="s">
        <v>293</v>
      </c>
      <c r="GV42" t="s">
        <v>333</v>
      </c>
      <c r="GW42">
        <v>0</v>
      </c>
      <c r="GX42" t="s">
        <v>617</v>
      </c>
      <c r="GY42">
        <v>9</v>
      </c>
      <c r="GZ42" t="s">
        <v>333</v>
      </c>
      <c r="HA42">
        <v>33</v>
      </c>
      <c r="HB42" t="s">
        <v>617</v>
      </c>
      <c r="HC42">
        <v>0</v>
      </c>
      <c r="HD42">
        <v>0</v>
      </c>
      <c r="HE42" t="s">
        <v>334</v>
      </c>
      <c r="HF42">
        <v>2</v>
      </c>
      <c r="HG42" t="s">
        <v>293</v>
      </c>
      <c r="HH42" t="s">
        <v>293</v>
      </c>
      <c r="HI42">
        <v>0</v>
      </c>
      <c r="HJ42">
        <v>4569</v>
      </c>
      <c r="HK42">
        <v>4569</v>
      </c>
      <c r="HL42">
        <v>152</v>
      </c>
      <c r="HM42">
        <v>133</v>
      </c>
      <c r="HN42">
        <v>3762</v>
      </c>
      <c r="HO42">
        <v>3691</v>
      </c>
      <c r="HP42" t="s">
        <v>293</v>
      </c>
      <c r="HQ42" t="s">
        <v>293</v>
      </c>
      <c r="HR42" t="s">
        <v>293</v>
      </c>
      <c r="HS42" t="s">
        <v>293</v>
      </c>
      <c r="HT42" t="s">
        <v>293</v>
      </c>
      <c r="HU42" t="s">
        <v>293</v>
      </c>
      <c r="HV42" t="s">
        <v>293</v>
      </c>
      <c r="HW42" t="s">
        <v>293</v>
      </c>
      <c r="HX42">
        <v>46</v>
      </c>
      <c r="HY42">
        <v>163</v>
      </c>
      <c r="HZ42">
        <v>72</v>
      </c>
      <c r="IA42">
        <v>174</v>
      </c>
      <c r="IB42" t="s">
        <v>293</v>
      </c>
      <c r="IC42" t="s">
        <v>293</v>
      </c>
      <c r="ID42" t="s">
        <v>293</v>
      </c>
      <c r="IE42" s="3" t="s">
        <v>293</v>
      </c>
      <c r="IF42" s="3" t="s">
        <v>293</v>
      </c>
      <c r="IG42" t="s">
        <v>293</v>
      </c>
      <c r="IH42">
        <v>42</v>
      </c>
      <c r="II42" t="s">
        <v>293</v>
      </c>
      <c r="IJ42" t="s">
        <v>1119</v>
      </c>
      <c r="IK42" t="s">
        <v>929</v>
      </c>
      <c r="IL42" s="88">
        <v>36770</v>
      </c>
      <c r="IM42" s="88">
        <v>41000</v>
      </c>
      <c r="IN42" t="s">
        <v>291</v>
      </c>
      <c r="IO42" t="s">
        <v>291</v>
      </c>
      <c r="IP42" t="s">
        <v>291</v>
      </c>
      <c r="IQ42" t="s">
        <v>291</v>
      </c>
      <c r="IR42" t="s">
        <v>291</v>
      </c>
      <c r="IS42" t="s">
        <v>618</v>
      </c>
      <c r="IT42">
        <v>6</v>
      </c>
      <c r="IU42" t="s">
        <v>619</v>
      </c>
      <c r="IV42">
        <v>12</v>
      </c>
      <c r="IY42" t="s">
        <v>302</v>
      </c>
    </row>
    <row r="43" spans="1:259" x14ac:dyDescent="0.2">
      <c r="A43">
        <v>39</v>
      </c>
      <c r="B43" t="s">
        <v>620</v>
      </c>
      <c r="C43" t="s">
        <v>621</v>
      </c>
      <c r="D43">
        <v>605</v>
      </c>
      <c r="E43" t="s">
        <v>317</v>
      </c>
      <c r="F43">
        <v>100</v>
      </c>
      <c r="G43" t="s">
        <v>622</v>
      </c>
      <c r="H43" t="s">
        <v>1414</v>
      </c>
      <c r="I43" t="s">
        <v>623</v>
      </c>
      <c r="J43" t="s">
        <v>286</v>
      </c>
      <c r="K43" t="s">
        <v>624</v>
      </c>
      <c r="L43" t="s">
        <v>625</v>
      </c>
      <c r="M43" t="s">
        <v>1120</v>
      </c>
      <c r="N43" t="s">
        <v>322</v>
      </c>
      <c r="O43" t="s">
        <v>293</v>
      </c>
      <c r="P43" t="s">
        <v>1121</v>
      </c>
      <c r="Q43" t="s">
        <v>324</v>
      </c>
      <c r="R43" t="s">
        <v>291</v>
      </c>
      <c r="V43">
        <v>0</v>
      </c>
      <c r="W43">
        <v>0</v>
      </c>
      <c r="X43">
        <v>1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1</v>
      </c>
      <c r="AF43">
        <v>1</v>
      </c>
      <c r="AG43">
        <v>0</v>
      </c>
      <c r="AH43">
        <v>3</v>
      </c>
      <c r="AI43">
        <v>1</v>
      </c>
      <c r="AJ43">
        <v>0</v>
      </c>
      <c r="AK43">
        <v>0</v>
      </c>
      <c r="AL43">
        <v>0.5</v>
      </c>
      <c r="AM43">
        <v>0.5</v>
      </c>
      <c r="AN43">
        <v>0</v>
      </c>
      <c r="AO43">
        <v>0</v>
      </c>
      <c r="AP43">
        <v>0</v>
      </c>
      <c r="AQ43">
        <v>0</v>
      </c>
      <c r="AR43">
        <v>10</v>
      </c>
      <c r="AS43">
        <v>15</v>
      </c>
      <c r="AT43" t="s">
        <v>1053</v>
      </c>
      <c r="AU43">
        <v>65</v>
      </c>
      <c r="AV43">
        <v>50</v>
      </c>
      <c r="AW43" t="s">
        <v>1053</v>
      </c>
      <c r="AX43">
        <v>279</v>
      </c>
      <c r="AY43" t="s">
        <v>1053</v>
      </c>
      <c r="AZ43">
        <v>2</v>
      </c>
      <c r="BA43">
        <v>3</v>
      </c>
      <c r="BB43" t="s">
        <v>1053</v>
      </c>
      <c r="BC43">
        <v>1</v>
      </c>
      <c r="BD43">
        <v>1</v>
      </c>
      <c r="BE43" t="s">
        <v>1054</v>
      </c>
      <c r="BF43">
        <v>40</v>
      </c>
      <c r="BG43" t="s">
        <v>1054</v>
      </c>
      <c r="BH43">
        <v>1</v>
      </c>
      <c r="BI43">
        <v>0.5</v>
      </c>
      <c r="BJ43" t="s">
        <v>1054</v>
      </c>
      <c r="BV43" t="s">
        <v>293</v>
      </c>
      <c r="BW43" t="s">
        <v>291</v>
      </c>
      <c r="BX43" t="s">
        <v>293</v>
      </c>
      <c r="BY43">
        <v>1</v>
      </c>
      <c r="BZ43">
        <v>2</v>
      </c>
      <c r="CA43">
        <v>1</v>
      </c>
      <c r="CB43">
        <v>17</v>
      </c>
      <c r="CC43">
        <v>12</v>
      </c>
      <c r="CD43" s="2" t="s">
        <v>325</v>
      </c>
      <c r="CE43" s="3">
        <v>1</v>
      </c>
      <c r="CF43" s="2">
        <v>0</v>
      </c>
      <c r="CG43" s="2">
        <v>0.27083333333333331</v>
      </c>
      <c r="CH43" s="2">
        <v>0.71875</v>
      </c>
      <c r="CI43" s="2">
        <v>0</v>
      </c>
      <c r="CJ43" s="2">
        <v>0.27083333333333331</v>
      </c>
      <c r="CK43" s="2">
        <v>0.35416666666666669</v>
      </c>
      <c r="CL43" t="s">
        <v>295</v>
      </c>
      <c r="CM43" s="2" t="s">
        <v>296</v>
      </c>
      <c r="CN43" s="3">
        <v>1</v>
      </c>
      <c r="CO43" s="2">
        <v>0.35416666666666669</v>
      </c>
      <c r="CP43" s="2">
        <v>0.71875</v>
      </c>
      <c r="CQ43" s="2">
        <v>0.35416666666666669</v>
      </c>
      <c r="CR43" s="2">
        <v>0.52083333333333337</v>
      </c>
      <c r="CS43" s="2"/>
      <c r="CT43" s="2"/>
      <c r="CV43">
        <v>163</v>
      </c>
      <c r="CW43">
        <v>0</v>
      </c>
      <c r="CX43">
        <v>3846</v>
      </c>
      <c r="CY43" t="s">
        <v>291</v>
      </c>
      <c r="CZ43" t="s">
        <v>291</v>
      </c>
      <c r="DA43" t="s">
        <v>291</v>
      </c>
      <c r="DB43" t="s">
        <v>291</v>
      </c>
      <c r="DC43" t="s">
        <v>291</v>
      </c>
      <c r="DD43" t="s">
        <v>291</v>
      </c>
      <c r="DE43">
        <v>0</v>
      </c>
      <c r="DF43">
        <v>34</v>
      </c>
      <c r="DG43">
        <v>635</v>
      </c>
      <c r="DH43">
        <v>2434</v>
      </c>
      <c r="DI43">
        <v>6172</v>
      </c>
      <c r="DJ43">
        <v>0</v>
      </c>
      <c r="DK43">
        <v>749</v>
      </c>
      <c r="DL43">
        <v>102</v>
      </c>
      <c r="DM43">
        <v>25</v>
      </c>
      <c r="DN43">
        <v>376</v>
      </c>
      <c r="DO43">
        <v>108</v>
      </c>
      <c r="DP43">
        <v>3089.5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1</v>
      </c>
      <c r="DW43">
        <v>0</v>
      </c>
      <c r="DX43">
        <v>1355</v>
      </c>
      <c r="DY43">
        <v>0</v>
      </c>
      <c r="DZ43">
        <v>0</v>
      </c>
      <c r="EA43">
        <v>0</v>
      </c>
      <c r="EB43">
        <v>0</v>
      </c>
      <c r="EC43">
        <v>13555</v>
      </c>
      <c r="ED43">
        <v>0</v>
      </c>
      <c r="EE43">
        <v>23</v>
      </c>
      <c r="EF43">
        <v>0</v>
      </c>
      <c r="EG43">
        <v>0</v>
      </c>
      <c r="EH43">
        <v>0</v>
      </c>
      <c r="EI43">
        <v>0</v>
      </c>
      <c r="EJ43">
        <v>230</v>
      </c>
      <c r="EK43">
        <v>13785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6172</v>
      </c>
      <c r="FE43">
        <v>36353</v>
      </c>
      <c r="FF43">
        <v>731</v>
      </c>
      <c r="FG43">
        <v>0.46354088522130532</v>
      </c>
      <c r="FH43">
        <v>1.8181045261315327</v>
      </c>
      <c r="FI43">
        <v>2120</v>
      </c>
      <c r="FJ43">
        <v>1293</v>
      </c>
      <c r="FK43">
        <v>460</v>
      </c>
      <c r="FM43">
        <v>581476</v>
      </c>
      <c r="FN43">
        <v>1.0900000000000001</v>
      </c>
      <c r="FO43">
        <v>270758</v>
      </c>
      <c r="FP43">
        <v>2.13</v>
      </c>
      <c r="FQ43">
        <v>463620</v>
      </c>
      <c r="FR43">
        <v>0.43</v>
      </c>
      <c r="FS43">
        <v>1</v>
      </c>
      <c r="FT43">
        <v>1</v>
      </c>
      <c r="FU43">
        <v>1</v>
      </c>
      <c r="FV43" t="s">
        <v>291</v>
      </c>
      <c r="FW43" t="s">
        <v>293</v>
      </c>
      <c r="FX43" t="s">
        <v>293</v>
      </c>
      <c r="FY43" t="s">
        <v>291</v>
      </c>
      <c r="FZ43" t="s">
        <v>1058</v>
      </c>
      <c r="GA43">
        <v>66</v>
      </c>
      <c r="GB43">
        <v>350</v>
      </c>
      <c r="GC43">
        <v>51</v>
      </c>
      <c r="GD43">
        <v>221</v>
      </c>
      <c r="GE43">
        <v>493</v>
      </c>
      <c r="GF43" t="s">
        <v>293</v>
      </c>
      <c r="GG43">
        <v>0</v>
      </c>
      <c r="GH43" t="s">
        <v>293</v>
      </c>
      <c r="GI43" t="s">
        <v>293</v>
      </c>
      <c r="GJ43" t="s">
        <v>293</v>
      </c>
      <c r="GK43" t="s">
        <v>293</v>
      </c>
      <c r="GL43" t="s">
        <v>293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9</v>
      </c>
      <c r="GS43">
        <v>29</v>
      </c>
      <c r="GT43" t="s">
        <v>293</v>
      </c>
      <c r="GU43" t="s">
        <v>293</v>
      </c>
      <c r="GV43" t="s">
        <v>1122</v>
      </c>
      <c r="GW43">
        <v>0</v>
      </c>
      <c r="GX43" t="s">
        <v>1122</v>
      </c>
      <c r="GY43">
        <v>9</v>
      </c>
      <c r="GZ43" t="s">
        <v>626</v>
      </c>
      <c r="HA43">
        <v>6</v>
      </c>
      <c r="HB43" t="s">
        <v>626</v>
      </c>
      <c r="HC43">
        <v>2</v>
      </c>
      <c r="HD43">
        <v>2</v>
      </c>
      <c r="HE43">
        <v>5</v>
      </c>
      <c r="HF43">
        <v>3</v>
      </c>
      <c r="HG43" t="s">
        <v>293</v>
      </c>
      <c r="HH43" t="s">
        <v>293</v>
      </c>
      <c r="HI43">
        <v>0</v>
      </c>
      <c r="HJ43">
        <v>5089</v>
      </c>
      <c r="HK43">
        <v>5088</v>
      </c>
      <c r="HL43">
        <v>110</v>
      </c>
      <c r="HM43">
        <v>94</v>
      </c>
      <c r="HN43">
        <v>1718</v>
      </c>
      <c r="HO43">
        <v>3965</v>
      </c>
      <c r="HP43" t="s">
        <v>293</v>
      </c>
      <c r="HQ43" t="s">
        <v>293</v>
      </c>
      <c r="HR43">
        <v>1</v>
      </c>
      <c r="HS43">
        <v>1</v>
      </c>
      <c r="HT43" t="s">
        <v>293</v>
      </c>
      <c r="HU43" t="s">
        <v>293</v>
      </c>
      <c r="HV43" t="s">
        <v>293</v>
      </c>
      <c r="HW43" t="s">
        <v>293</v>
      </c>
      <c r="HX43" t="s">
        <v>293</v>
      </c>
      <c r="HY43" t="s">
        <v>293</v>
      </c>
      <c r="HZ43" t="s">
        <v>293</v>
      </c>
      <c r="IA43" t="s">
        <v>293</v>
      </c>
      <c r="IB43" t="s">
        <v>293</v>
      </c>
      <c r="IC43" t="s">
        <v>293</v>
      </c>
      <c r="ID43" t="s">
        <v>293</v>
      </c>
      <c r="IE43" s="3" t="s">
        <v>293</v>
      </c>
      <c r="IF43" s="3" t="s">
        <v>293</v>
      </c>
      <c r="IG43" t="s">
        <v>293</v>
      </c>
      <c r="IH43" t="s">
        <v>293</v>
      </c>
      <c r="II43" t="s">
        <v>293</v>
      </c>
      <c r="IJ43" t="s">
        <v>627</v>
      </c>
      <c r="IK43" t="s">
        <v>628</v>
      </c>
      <c r="IL43" s="88" t="s">
        <v>1415</v>
      </c>
      <c r="IM43" s="88">
        <v>41365</v>
      </c>
      <c r="IN43" t="s">
        <v>291</v>
      </c>
      <c r="IO43" t="s">
        <v>291</v>
      </c>
      <c r="IP43" t="s">
        <v>291</v>
      </c>
      <c r="IQ43" t="s">
        <v>293</v>
      </c>
      <c r="IR43" t="s">
        <v>293</v>
      </c>
      <c r="IS43" t="s">
        <v>629</v>
      </c>
      <c r="IT43">
        <v>1</v>
      </c>
      <c r="IU43" t="s">
        <v>1416</v>
      </c>
      <c r="IV43">
        <v>6</v>
      </c>
      <c r="IY43" t="s">
        <v>302</v>
      </c>
    </row>
    <row r="44" spans="1:259" x14ac:dyDescent="0.2">
      <c r="A44">
        <v>40</v>
      </c>
      <c r="B44" t="s">
        <v>630</v>
      </c>
      <c r="C44" t="s">
        <v>631</v>
      </c>
      <c r="D44">
        <v>604</v>
      </c>
      <c r="E44" t="s">
        <v>317</v>
      </c>
      <c r="F44">
        <v>80</v>
      </c>
      <c r="G44" t="s">
        <v>633</v>
      </c>
      <c r="H44" t="s">
        <v>632</v>
      </c>
      <c r="I44" t="s">
        <v>634</v>
      </c>
      <c r="K44" t="s">
        <v>635</v>
      </c>
      <c r="L44" t="s">
        <v>636</v>
      </c>
      <c r="M44" t="s">
        <v>637</v>
      </c>
      <c r="N44" t="s">
        <v>322</v>
      </c>
      <c r="O44" t="s">
        <v>291</v>
      </c>
      <c r="P44" t="s">
        <v>638</v>
      </c>
      <c r="Q44" t="s">
        <v>324</v>
      </c>
      <c r="R44" t="s">
        <v>291</v>
      </c>
      <c r="V44">
        <v>1</v>
      </c>
      <c r="W44">
        <v>0</v>
      </c>
      <c r="X44">
        <v>1</v>
      </c>
      <c r="Y44">
        <v>0</v>
      </c>
      <c r="Z44">
        <v>0</v>
      </c>
      <c r="AA44">
        <v>2</v>
      </c>
      <c r="AB44">
        <v>0</v>
      </c>
      <c r="AC44">
        <v>0</v>
      </c>
      <c r="AD44">
        <v>1</v>
      </c>
      <c r="AE44">
        <v>2</v>
      </c>
      <c r="AF44">
        <v>0</v>
      </c>
      <c r="AG44">
        <v>0</v>
      </c>
      <c r="AH44">
        <v>3</v>
      </c>
      <c r="AI44">
        <v>2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</v>
      </c>
      <c r="AR44">
        <v>1</v>
      </c>
      <c r="AS44">
        <v>1</v>
      </c>
      <c r="AT44" t="s">
        <v>1053</v>
      </c>
      <c r="AU44">
        <v>16</v>
      </c>
      <c r="AV44">
        <v>16</v>
      </c>
      <c r="AW44" t="s">
        <v>1053</v>
      </c>
      <c r="AX44">
        <v>48</v>
      </c>
      <c r="AY44" t="s">
        <v>1054</v>
      </c>
      <c r="BF44">
        <v>80</v>
      </c>
      <c r="BG44" t="s">
        <v>1054</v>
      </c>
      <c r="BH44">
        <v>1</v>
      </c>
      <c r="BI44">
        <v>1</v>
      </c>
      <c r="BJ44" t="s">
        <v>1053</v>
      </c>
      <c r="BV44" t="s">
        <v>291</v>
      </c>
      <c r="BW44" t="s">
        <v>291</v>
      </c>
      <c r="BX44" t="s">
        <v>293</v>
      </c>
      <c r="BY44">
        <v>2</v>
      </c>
      <c r="BZ44">
        <v>3</v>
      </c>
      <c r="CA44">
        <v>0</v>
      </c>
      <c r="CB44">
        <v>24</v>
      </c>
      <c r="CC44">
        <v>0</v>
      </c>
      <c r="CD44" s="2" t="s">
        <v>294</v>
      </c>
      <c r="CE44" s="3">
        <v>1</v>
      </c>
      <c r="CF44" s="2"/>
      <c r="CG44" s="2"/>
      <c r="CH44" s="2">
        <v>0.71875</v>
      </c>
      <c r="CI44" s="2">
        <v>8.3333333333333329E-2</v>
      </c>
      <c r="CJ44" s="2">
        <v>8.3333333333333329E-2</v>
      </c>
      <c r="CK44" s="2">
        <v>0.44791666666666669</v>
      </c>
      <c r="CL44" t="s">
        <v>295</v>
      </c>
      <c r="CM44" s="2" t="s">
        <v>296</v>
      </c>
      <c r="CN44" s="3">
        <v>1</v>
      </c>
      <c r="CO44" s="2"/>
      <c r="CP44" s="2"/>
      <c r="CQ44" s="2">
        <v>0.35416666666666669</v>
      </c>
      <c r="CR44" s="2">
        <v>0.71875</v>
      </c>
      <c r="CS44" s="2"/>
      <c r="CT44" s="2"/>
      <c r="CU44" t="s">
        <v>1055</v>
      </c>
      <c r="CV44">
        <v>497</v>
      </c>
      <c r="CW44">
        <v>497</v>
      </c>
      <c r="CX44">
        <v>1536</v>
      </c>
      <c r="CY44" t="s">
        <v>291</v>
      </c>
      <c r="CZ44" t="s">
        <v>291</v>
      </c>
      <c r="DA44" t="s">
        <v>291</v>
      </c>
      <c r="DB44" t="s">
        <v>291</v>
      </c>
      <c r="DC44" t="s">
        <v>293</v>
      </c>
      <c r="DD44" t="s">
        <v>291</v>
      </c>
      <c r="DE44">
        <v>17</v>
      </c>
      <c r="DF44">
        <v>0</v>
      </c>
      <c r="DG44">
        <v>3863</v>
      </c>
      <c r="DH44">
        <v>305</v>
      </c>
      <c r="DI44">
        <v>8353</v>
      </c>
      <c r="DJ44">
        <v>0</v>
      </c>
      <c r="DK44">
        <v>0</v>
      </c>
      <c r="DL44">
        <v>862</v>
      </c>
      <c r="DM44">
        <v>2</v>
      </c>
      <c r="DN44">
        <v>8</v>
      </c>
      <c r="DO44">
        <v>324</v>
      </c>
      <c r="DP44">
        <v>4546.5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3</v>
      </c>
      <c r="DW44">
        <v>76</v>
      </c>
      <c r="DX44">
        <v>1158</v>
      </c>
      <c r="DY44">
        <v>0</v>
      </c>
      <c r="DZ44">
        <v>1</v>
      </c>
      <c r="EA44">
        <v>0</v>
      </c>
      <c r="EB44">
        <v>0</v>
      </c>
      <c r="EC44">
        <v>12370</v>
      </c>
      <c r="ED44">
        <v>5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50</v>
      </c>
      <c r="EK44">
        <v>12420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8353</v>
      </c>
      <c r="FE44">
        <v>41037.5</v>
      </c>
      <c r="FF44">
        <v>625</v>
      </c>
      <c r="FG44">
        <v>0.52664195528784896</v>
      </c>
      <c r="FH44">
        <v>1.5845206378624657</v>
      </c>
      <c r="FI44">
        <v>925</v>
      </c>
      <c r="FJ44">
        <v>252</v>
      </c>
      <c r="FK44">
        <v>298</v>
      </c>
      <c r="FL44">
        <v>981</v>
      </c>
      <c r="FM44">
        <v>1106296</v>
      </c>
      <c r="FN44">
        <v>1.59</v>
      </c>
      <c r="FO44">
        <v>275532</v>
      </c>
      <c r="FP44">
        <v>0.99</v>
      </c>
      <c r="FQ44">
        <v>399881</v>
      </c>
      <c r="FR44">
        <v>0.42</v>
      </c>
      <c r="FS44">
        <v>3</v>
      </c>
      <c r="FT44">
        <v>1</v>
      </c>
      <c r="FU44">
        <v>1</v>
      </c>
      <c r="FV44" t="s">
        <v>291</v>
      </c>
      <c r="FW44" t="s">
        <v>291</v>
      </c>
      <c r="FX44" t="s">
        <v>293</v>
      </c>
      <c r="FY44" t="s">
        <v>291</v>
      </c>
      <c r="FZ44" t="s">
        <v>1069</v>
      </c>
      <c r="GA44">
        <v>29</v>
      </c>
      <c r="GB44">
        <v>143</v>
      </c>
      <c r="GC44">
        <v>22</v>
      </c>
      <c r="GD44">
        <v>129</v>
      </c>
      <c r="GE44">
        <v>280</v>
      </c>
      <c r="GF44" t="s">
        <v>1123</v>
      </c>
      <c r="GG44">
        <v>96</v>
      </c>
      <c r="GH44">
        <v>6</v>
      </c>
      <c r="GI44">
        <v>4</v>
      </c>
      <c r="GJ44">
        <v>197</v>
      </c>
      <c r="GK44" t="s">
        <v>293</v>
      </c>
      <c r="GL44" t="s">
        <v>293</v>
      </c>
      <c r="GM44" t="s">
        <v>293</v>
      </c>
      <c r="GN44" t="s">
        <v>293</v>
      </c>
      <c r="GO44" t="s">
        <v>293</v>
      </c>
      <c r="GP44" t="s">
        <v>293</v>
      </c>
      <c r="GQ44" t="s">
        <v>293</v>
      </c>
      <c r="GR44" t="s">
        <v>293</v>
      </c>
      <c r="GS44" t="s">
        <v>293</v>
      </c>
      <c r="GT44" t="s">
        <v>293</v>
      </c>
      <c r="GU44" t="s">
        <v>293</v>
      </c>
      <c r="GV44">
        <v>0</v>
      </c>
      <c r="GW44">
        <v>0</v>
      </c>
      <c r="GX44">
        <v>0</v>
      </c>
      <c r="GY44">
        <v>0</v>
      </c>
      <c r="GZ44">
        <v>1</v>
      </c>
      <c r="HA44">
        <v>17</v>
      </c>
      <c r="HB44">
        <v>1</v>
      </c>
      <c r="HC44">
        <v>3</v>
      </c>
      <c r="HD44">
        <v>2</v>
      </c>
      <c r="HE44">
        <v>1</v>
      </c>
      <c r="HF44">
        <v>4</v>
      </c>
      <c r="HG44" t="s">
        <v>293</v>
      </c>
      <c r="HH44" t="s">
        <v>293</v>
      </c>
      <c r="HI44">
        <v>0</v>
      </c>
      <c r="HJ44">
        <v>4624</v>
      </c>
      <c r="HK44">
        <v>4624</v>
      </c>
      <c r="HL44">
        <v>29</v>
      </c>
      <c r="HM44">
        <v>35</v>
      </c>
      <c r="HN44">
        <v>5227</v>
      </c>
      <c r="HO44">
        <v>6359</v>
      </c>
      <c r="HP44">
        <v>5</v>
      </c>
      <c r="HQ44">
        <v>5</v>
      </c>
      <c r="HR44">
        <v>5</v>
      </c>
      <c r="HS44">
        <v>21</v>
      </c>
      <c r="HT44" t="s">
        <v>293</v>
      </c>
      <c r="HU44">
        <v>41</v>
      </c>
      <c r="HV44">
        <v>41</v>
      </c>
      <c r="HW44" t="s">
        <v>293</v>
      </c>
      <c r="HX44" t="s">
        <v>293</v>
      </c>
      <c r="HY44" t="s">
        <v>293</v>
      </c>
      <c r="HZ44" t="s">
        <v>293</v>
      </c>
      <c r="IA44" t="s">
        <v>293</v>
      </c>
      <c r="IB44" t="s">
        <v>293</v>
      </c>
      <c r="IC44" t="s">
        <v>293</v>
      </c>
      <c r="ID44" t="s">
        <v>293</v>
      </c>
      <c r="IE44" s="3" t="s">
        <v>293</v>
      </c>
      <c r="IF44" s="3" t="s">
        <v>293</v>
      </c>
      <c r="IG44" t="s">
        <v>293</v>
      </c>
      <c r="IH44" t="s">
        <v>293</v>
      </c>
      <c r="II44" t="s">
        <v>293</v>
      </c>
      <c r="IJ44" t="s">
        <v>1417</v>
      </c>
      <c r="IK44" t="s">
        <v>443</v>
      </c>
      <c r="IL44" s="88" t="s">
        <v>640</v>
      </c>
      <c r="IM44" s="88">
        <v>41640</v>
      </c>
      <c r="IN44" t="s">
        <v>291</v>
      </c>
      <c r="IO44" t="s">
        <v>291</v>
      </c>
      <c r="IP44" t="s">
        <v>291</v>
      </c>
      <c r="IQ44" t="s">
        <v>291</v>
      </c>
      <c r="IR44" t="s">
        <v>291</v>
      </c>
      <c r="IS44" t="s">
        <v>328</v>
      </c>
      <c r="IT44">
        <v>6</v>
      </c>
      <c r="IY44" t="s">
        <v>302</v>
      </c>
    </row>
    <row r="45" spans="1:259" x14ac:dyDescent="0.2">
      <c r="A45">
        <v>41</v>
      </c>
      <c r="B45" t="s">
        <v>641</v>
      </c>
      <c r="C45" t="s">
        <v>1418</v>
      </c>
      <c r="D45">
        <v>618</v>
      </c>
      <c r="E45" t="s">
        <v>317</v>
      </c>
      <c r="F45">
        <v>100</v>
      </c>
      <c r="G45" t="s">
        <v>643</v>
      </c>
      <c r="H45" t="s">
        <v>642</v>
      </c>
      <c r="I45" t="s">
        <v>644</v>
      </c>
      <c r="J45">
        <v>6057</v>
      </c>
      <c r="K45" t="s">
        <v>645</v>
      </c>
      <c r="L45" t="s">
        <v>646</v>
      </c>
      <c r="M45" t="s">
        <v>1124</v>
      </c>
      <c r="N45" t="s">
        <v>322</v>
      </c>
      <c r="O45" t="s">
        <v>293</v>
      </c>
      <c r="P45" t="s">
        <v>647</v>
      </c>
      <c r="Q45" t="s">
        <v>1125</v>
      </c>
      <c r="R45" t="s">
        <v>291</v>
      </c>
      <c r="V45">
        <v>0</v>
      </c>
      <c r="W45">
        <v>0</v>
      </c>
      <c r="X45">
        <v>1</v>
      </c>
      <c r="Y45">
        <v>0</v>
      </c>
      <c r="Z45">
        <v>0</v>
      </c>
      <c r="AA45">
        <v>1</v>
      </c>
      <c r="AB45">
        <v>0</v>
      </c>
      <c r="AC45">
        <v>0</v>
      </c>
      <c r="AD45">
        <v>1</v>
      </c>
      <c r="AE45">
        <v>3</v>
      </c>
      <c r="AF45">
        <v>3</v>
      </c>
      <c r="AG45">
        <v>0</v>
      </c>
      <c r="AH45">
        <v>7</v>
      </c>
      <c r="AI45">
        <v>1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BV45" t="s">
        <v>291</v>
      </c>
      <c r="BW45" t="s">
        <v>291</v>
      </c>
      <c r="BX45" t="s">
        <v>291</v>
      </c>
      <c r="BY45">
        <v>3</v>
      </c>
      <c r="BZ45">
        <v>4</v>
      </c>
      <c r="CA45">
        <v>3</v>
      </c>
      <c r="CB45">
        <v>0</v>
      </c>
      <c r="CC45">
        <v>0</v>
      </c>
      <c r="CD45" s="2" t="s">
        <v>311</v>
      </c>
      <c r="CE45" s="3">
        <v>1</v>
      </c>
      <c r="CF45" s="2">
        <v>0.71875</v>
      </c>
      <c r="CG45" s="2">
        <v>0.35416666666666669</v>
      </c>
      <c r="CH45" s="2"/>
      <c r="CI45" s="2"/>
      <c r="CJ45" s="2"/>
      <c r="CK45" s="2"/>
      <c r="CL45" t="s">
        <v>295</v>
      </c>
      <c r="CM45" s="2" t="s">
        <v>313</v>
      </c>
      <c r="CN45" s="3">
        <v>1</v>
      </c>
      <c r="CO45" s="2">
        <v>0.35416666666666669</v>
      </c>
      <c r="CP45" s="2">
        <v>0.71875</v>
      </c>
      <c r="CQ45" s="2"/>
      <c r="CR45" s="2"/>
      <c r="CS45" s="2"/>
      <c r="CT45" s="2"/>
      <c r="CU45" t="s">
        <v>1055</v>
      </c>
      <c r="CV45">
        <v>1030</v>
      </c>
      <c r="CW45">
        <v>648</v>
      </c>
      <c r="CX45">
        <v>2031</v>
      </c>
      <c r="CY45" t="s">
        <v>291</v>
      </c>
      <c r="CZ45" t="s">
        <v>291</v>
      </c>
      <c r="DA45" t="s">
        <v>291</v>
      </c>
      <c r="DB45" t="s">
        <v>291</v>
      </c>
      <c r="DC45" t="s">
        <v>293</v>
      </c>
      <c r="DD45" t="s">
        <v>291</v>
      </c>
      <c r="DE45">
        <v>95</v>
      </c>
      <c r="DF45">
        <v>2</v>
      </c>
      <c r="DG45">
        <v>4828</v>
      </c>
      <c r="DH45">
        <v>113</v>
      </c>
      <c r="DI45">
        <v>9979</v>
      </c>
      <c r="DJ45">
        <v>6</v>
      </c>
      <c r="DK45">
        <v>230</v>
      </c>
      <c r="DL45">
        <v>1336</v>
      </c>
      <c r="DM45">
        <v>2</v>
      </c>
      <c r="DN45">
        <v>61</v>
      </c>
      <c r="DO45">
        <v>667</v>
      </c>
      <c r="DP45">
        <v>8268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433</v>
      </c>
      <c r="DX45">
        <v>1645</v>
      </c>
      <c r="DY45">
        <v>0</v>
      </c>
      <c r="DZ45">
        <v>0</v>
      </c>
      <c r="EA45">
        <v>0</v>
      </c>
      <c r="EB45">
        <v>0</v>
      </c>
      <c r="EC45">
        <v>20780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20780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5</v>
      </c>
      <c r="ET45">
        <v>3</v>
      </c>
      <c r="EU45">
        <v>16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9995</v>
      </c>
      <c r="FE45">
        <v>37633</v>
      </c>
      <c r="FF45">
        <v>475</v>
      </c>
      <c r="FG45">
        <v>0.79760756318734327</v>
      </c>
      <c r="FH45">
        <v>1.2101421313267735</v>
      </c>
      <c r="FI45">
        <v>914</v>
      </c>
      <c r="FJ45">
        <v>316</v>
      </c>
      <c r="FK45">
        <v>365</v>
      </c>
      <c r="FL45">
        <v>1084</v>
      </c>
      <c r="FM45">
        <v>294084</v>
      </c>
      <c r="FN45">
        <v>0.36</v>
      </c>
      <c r="FO45">
        <v>367376</v>
      </c>
      <c r="FP45">
        <v>0.45</v>
      </c>
      <c r="FQ45">
        <v>616786</v>
      </c>
      <c r="FR45">
        <v>0.38</v>
      </c>
      <c r="FS45">
        <v>4</v>
      </c>
      <c r="FT45">
        <v>3</v>
      </c>
      <c r="FU45">
        <v>1</v>
      </c>
      <c r="FV45" t="s">
        <v>291</v>
      </c>
      <c r="FW45" t="s">
        <v>291</v>
      </c>
      <c r="FX45" t="s">
        <v>293</v>
      </c>
      <c r="FY45" t="s">
        <v>291</v>
      </c>
      <c r="FZ45" t="s">
        <v>1058</v>
      </c>
      <c r="GA45">
        <v>4</v>
      </c>
      <c r="GB45">
        <v>194</v>
      </c>
      <c r="GC45">
        <v>3</v>
      </c>
      <c r="GD45">
        <v>184</v>
      </c>
      <c r="GE45">
        <v>371</v>
      </c>
      <c r="GF45" t="s">
        <v>293</v>
      </c>
      <c r="GG45">
        <v>0</v>
      </c>
      <c r="GH45" t="s">
        <v>293</v>
      </c>
      <c r="GI45" t="s">
        <v>293</v>
      </c>
      <c r="GJ45" t="s">
        <v>293</v>
      </c>
      <c r="GK45" t="s">
        <v>293</v>
      </c>
      <c r="GL45" t="s">
        <v>293</v>
      </c>
      <c r="GM45" t="s">
        <v>293</v>
      </c>
      <c r="GN45" t="s">
        <v>293</v>
      </c>
      <c r="GO45" t="s">
        <v>293</v>
      </c>
      <c r="GP45" t="s">
        <v>293</v>
      </c>
      <c r="GQ45" t="s">
        <v>293</v>
      </c>
      <c r="GR45">
        <v>19</v>
      </c>
      <c r="GS45">
        <v>0</v>
      </c>
      <c r="GT45" t="s">
        <v>293</v>
      </c>
      <c r="GU45" t="s">
        <v>293</v>
      </c>
      <c r="GV45" t="s">
        <v>333</v>
      </c>
      <c r="GW45">
        <v>0</v>
      </c>
      <c r="GX45" t="s">
        <v>333</v>
      </c>
      <c r="GY45">
        <v>0</v>
      </c>
      <c r="GZ45" t="s">
        <v>333</v>
      </c>
      <c r="HA45">
        <v>0</v>
      </c>
      <c r="HB45" t="s">
        <v>333</v>
      </c>
      <c r="HC45">
        <v>0</v>
      </c>
      <c r="HD45">
        <v>0</v>
      </c>
      <c r="HE45" t="s">
        <v>480</v>
      </c>
      <c r="HF45">
        <v>0</v>
      </c>
      <c r="HG45" t="s">
        <v>293</v>
      </c>
      <c r="HH45" t="s">
        <v>293</v>
      </c>
      <c r="HI45">
        <v>0</v>
      </c>
      <c r="HJ45">
        <v>5165</v>
      </c>
      <c r="HK45">
        <v>5165</v>
      </c>
      <c r="HL45">
        <v>67</v>
      </c>
      <c r="HM45">
        <v>54</v>
      </c>
      <c r="HN45">
        <v>4573</v>
      </c>
      <c r="HO45">
        <v>6213</v>
      </c>
      <c r="HP45">
        <v>0</v>
      </c>
      <c r="HQ45">
        <v>0</v>
      </c>
      <c r="HR45">
        <v>1</v>
      </c>
      <c r="HS45">
        <v>26</v>
      </c>
      <c r="HT45" t="s">
        <v>293</v>
      </c>
      <c r="HU45" t="s">
        <v>293</v>
      </c>
      <c r="HV45" t="s">
        <v>293</v>
      </c>
      <c r="HW45" t="s">
        <v>293</v>
      </c>
      <c r="HX45">
        <v>52</v>
      </c>
      <c r="HY45" t="s">
        <v>293</v>
      </c>
      <c r="HZ45">
        <v>305</v>
      </c>
      <c r="IA45">
        <v>484</v>
      </c>
      <c r="IB45" t="s">
        <v>293</v>
      </c>
      <c r="IC45" t="s">
        <v>293</v>
      </c>
      <c r="ID45" t="s">
        <v>293</v>
      </c>
      <c r="IE45" s="3" t="s">
        <v>293</v>
      </c>
      <c r="IF45" s="3" t="s">
        <v>293</v>
      </c>
      <c r="IG45" t="s">
        <v>293</v>
      </c>
      <c r="IH45" t="s">
        <v>293</v>
      </c>
      <c r="II45" t="s">
        <v>293</v>
      </c>
      <c r="IJ45" t="s">
        <v>461</v>
      </c>
      <c r="IK45" t="s">
        <v>462</v>
      </c>
      <c r="IL45" s="88" t="s">
        <v>1419</v>
      </c>
      <c r="IM45" s="88" t="s">
        <v>1420</v>
      </c>
      <c r="IN45" t="s">
        <v>291</v>
      </c>
      <c r="IO45" t="s">
        <v>291</v>
      </c>
      <c r="IP45" t="s">
        <v>291</v>
      </c>
      <c r="IQ45" t="s">
        <v>291</v>
      </c>
      <c r="IR45" t="s">
        <v>293</v>
      </c>
      <c r="IS45" t="s">
        <v>328</v>
      </c>
      <c r="IT45">
        <v>6</v>
      </c>
      <c r="IY45" t="s">
        <v>302</v>
      </c>
    </row>
    <row r="46" spans="1:259" x14ac:dyDescent="0.2">
      <c r="A46">
        <v>42</v>
      </c>
      <c r="B46" t="s">
        <v>648</v>
      </c>
      <c r="C46" t="s">
        <v>649</v>
      </c>
      <c r="D46">
        <v>600</v>
      </c>
      <c r="E46" t="s">
        <v>317</v>
      </c>
      <c r="F46">
        <v>100</v>
      </c>
      <c r="G46" t="s">
        <v>651</v>
      </c>
      <c r="H46" t="s">
        <v>650</v>
      </c>
      <c r="I46" t="s">
        <v>652</v>
      </c>
      <c r="J46" t="s">
        <v>653</v>
      </c>
      <c r="K46" t="s">
        <v>654</v>
      </c>
      <c r="L46" t="s">
        <v>655</v>
      </c>
      <c r="M46" t="s">
        <v>1126</v>
      </c>
      <c r="N46" t="s">
        <v>322</v>
      </c>
      <c r="O46" t="s">
        <v>293</v>
      </c>
      <c r="P46" t="s">
        <v>656</v>
      </c>
      <c r="Q46" t="s">
        <v>324</v>
      </c>
      <c r="R46" t="s">
        <v>291</v>
      </c>
      <c r="V46">
        <v>1</v>
      </c>
      <c r="W46">
        <v>0</v>
      </c>
      <c r="X46">
        <v>1</v>
      </c>
      <c r="Y46">
        <v>0</v>
      </c>
      <c r="Z46">
        <v>0</v>
      </c>
      <c r="AA46">
        <v>2</v>
      </c>
      <c r="AB46">
        <v>0</v>
      </c>
      <c r="AC46">
        <v>0</v>
      </c>
      <c r="AD46">
        <v>0</v>
      </c>
      <c r="AE46">
        <v>3</v>
      </c>
      <c r="AF46">
        <v>0</v>
      </c>
      <c r="AG46">
        <v>0</v>
      </c>
      <c r="AH46">
        <v>3</v>
      </c>
      <c r="AI46">
        <v>2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1</v>
      </c>
      <c r="AR46">
        <v>3</v>
      </c>
      <c r="AS46">
        <v>6</v>
      </c>
      <c r="AT46" t="s">
        <v>1053</v>
      </c>
      <c r="AX46">
        <v>60</v>
      </c>
      <c r="AY46" t="s">
        <v>1054</v>
      </c>
      <c r="BH46">
        <v>2</v>
      </c>
      <c r="BI46">
        <v>2</v>
      </c>
      <c r="BJ46" t="s">
        <v>1053</v>
      </c>
      <c r="BN46">
        <v>4</v>
      </c>
      <c r="BO46" t="s">
        <v>1054</v>
      </c>
      <c r="BS46">
        <v>1</v>
      </c>
      <c r="BT46">
        <v>1</v>
      </c>
      <c r="BU46" t="s">
        <v>1053</v>
      </c>
      <c r="BV46" t="s">
        <v>291</v>
      </c>
      <c r="BW46" t="s">
        <v>291</v>
      </c>
      <c r="BX46" t="s">
        <v>291</v>
      </c>
      <c r="BY46">
        <v>0</v>
      </c>
      <c r="BZ46">
        <v>3</v>
      </c>
      <c r="CA46">
        <v>0</v>
      </c>
      <c r="CB46">
        <v>24</v>
      </c>
      <c r="CC46">
        <v>0</v>
      </c>
      <c r="CD46" s="2" t="s">
        <v>325</v>
      </c>
      <c r="CE46" s="3">
        <v>1</v>
      </c>
      <c r="CF46" s="2">
        <v>0.91666666666666663</v>
      </c>
      <c r="CG46" s="2">
        <v>0.25</v>
      </c>
      <c r="CH46" s="2">
        <v>0.71875</v>
      </c>
      <c r="CI46" s="2">
        <v>0.91666666666666663</v>
      </c>
      <c r="CJ46" s="2">
        <v>0.25</v>
      </c>
      <c r="CK46" s="2">
        <v>0.4375</v>
      </c>
      <c r="CL46" t="s">
        <v>479</v>
      </c>
      <c r="CM46" s="2" t="s">
        <v>313</v>
      </c>
      <c r="CN46" s="3">
        <v>1</v>
      </c>
      <c r="CO46" s="2">
        <v>0.35416666666666669</v>
      </c>
      <c r="CP46" s="2">
        <v>0.4375</v>
      </c>
      <c r="CQ46" s="2">
        <v>0.35416666666666669</v>
      </c>
      <c r="CR46" s="2">
        <v>0.71875</v>
      </c>
      <c r="CS46" s="2">
        <v>0.71875</v>
      </c>
      <c r="CT46" s="2">
        <v>0.4375</v>
      </c>
      <c r="CU46" t="s">
        <v>1055</v>
      </c>
      <c r="CV46">
        <v>911</v>
      </c>
      <c r="CW46">
        <v>717</v>
      </c>
      <c r="CX46">
        <v>1140</v>
      </c>
      <c r="CY46" t="s">
        <v>291</v>
      </c>
      <c r="CZ46" t="s">
        <v>291</v>
      </c>
      <c r="DA46" t="s">
        <v>291</v>
      </c>
      <c r="DB46" t="s">
        <v>293</v>
      </c>
      <c r="DC46" t="s">
        <v>293</v>
      </c>
      <c r="DD46" t="s">
        <v>291</v>
      </c>
      <c r="DE46">
        <v>0</v>
      </c>
      <c r="DF46">
        <v>236</v>
      </c>
      <c r="DG46">
        <v>0</v>
      </c>
      <c r="DH46">
        <v>3559</v>
      </c>
      <c r="DI46">
        <v>7354</v>
      </c>
      <c r="DJ46">
        <v>2</v>
      </c>
      <c r="DK46">
        <v>593</v>
      </c>
      <c r="DL46">
        <v>0</v>
      </c>
      <c r="DM46">
        <v>2</v>
      </c>
      <c r="DN46">
        <v>207</v>
      </c>
      <c r="DO46">
        <v>0</v>
      </c>
      <c r="DP46">
        <v>1604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6</v>
      </c>
      <c r="DW46">
        <v>0</v>
      </c>
      <c r="DX46">
        <v>1639</v>
      </c>
      <c r="DY46">
        <v>0</v>
      </c>
      <c r="DZ46">
        <v>0</v>
      </c>
      <c r="EA46">
        <v>0</v>
      </c>
      <c r="EB46">
        <v>1</v>
      </c>
      <c r="EC46">
        <v>16440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16440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0</v>
      </c>
      <c r="FC46">
        <v>0</v>
      </c>
      <c r="FD46">
        <v>7354</v>
      </c>
      <c r="FE46">
        <v>53766.9</v>
      </c>
      <c r="FF46">
        <v>537</v>
      </c>
      <c r="FG46">
        <v>0.2094268181224703</v>
      </c>
      <c r="FH46">
        <v>2.3400313356835096</v>
      </c>
      <c r="FI46">
        <v>760</v>
      </c>
      <c r="FJ46">
        <v>221</v>
      </c>
      <c r="FK46">
        <v>178</v>
      </c>
      <c r="FM46">
        <v>189574</v>
      </c>
      <c r="FN46">
        <v>0.22</v>
      </c>
      <c r="FO46">
        <v>87070</v>
      </c>
      <c r="FP46">
        <v>0.75</v>
      </c>
      <c r="FQ46">
        <v>154540</v>
      </c>
      <c r="FR46">
        <v>0.24</v>
      </c>
      <c r="FS46">
        <v>3</v>
      </c>
      <c r="FT46">
        <v>4</v>
      </c>
      <c r="FU46">
        <v>1</v>
      </c>
      <c r="FV46" t="s">
        <v>291</v>
      </c>
      <c r="FW46" t="s">
        <v>291</v>
      </c>
      <c r="FX46" t="s">
        <v>293</v>
      </c>
      <c r="FY46" t="s">
        <v>291</v>
      </c>
      <c r="FZ46" t="s">
        <v>1056</v>
      </c>
      <c r="GA46">
        <v>40</v>
      </c>
      <c r="GB46">
        <v>180</v>
      </c>
      <c r="GC46">
        <v>29</v>
      </c>
      <c r="GD46">
        <v>138</v>
      </c>
      <c r="GE46">
        <v>305</v>
      </c>
      <c r="GF46">
        <v>0</v>
      </c>
      <c r="GG46">
        <v>0</v>
      </c>
      <c r="GH46">
        <v>0</v>
      </c>
      <c r="GI46">
        <v>0</v>
      </c>
      <c r="GJ46">
        <v>0</v>
      </c>
      <c r="GK46" t="s">
        <v>293</v>
      </c>
      <c r="GL46" t="s">
        <v>293</v>
      </c>
      <c r="GM46" t="s">
        <v>293</v>
      </c>
      <c r="GN46" t="s">
        <v>293</v>
      </c>
      <c r="GO46" t="s">
        <v>293</v>
      </c>
      <c r="GP46" t="s">
        <v>293</v>
      </c>
      <c r="GQ46" t="s">
        <v>293</v>
      </c>
      <c r="GR46">
        <v>7</v>
      </c>
      <c r="GS46" t="s">
        <v>293</v>
      </c>
      <c r="GT46" t="s">
        <v>293</v>
      </c>
      <c r="GU46" t="s">
        <v>293</v>
      </c>
      <c r="GV46" t="s">
        <v>293</v>
      </c>
      <c r="GW46">
        <v>0</v>
      </c>
      <c r="GX46" t="s">
        <v>293</v>
      </c>
      <c r="GY46">
        <v>0</v>
      </c>
      <c r="GZ46" t="s">
        <v>1127</v>
      </c>
      <c r="HA46">
        <v>0</v>
      </c>
      <c r="HB46" t="s">
        <v>293</v>
      </c>
      <c r="HC46">
        <v>0</v>
      </c>
      <c r="HD46">
        <v>0</v>
      </c>
      <c r="HE46" t="s">
        <v>293</v>
      </c>
      <c r="HF46">
        <v>0</v>
      </c>
      <c r="HG46" t="s">
        <v>293</v>
      </c>
      <c r="HH46" t="s">
        <v>293</v>
      </c>
      <c r="HI46">
        <v>0</v>
      </c>
      <c r="HJ46">
        <v>6637</v>
      </c>
      <c r="HK46">
        <v>6637</v>
      </c>
      <c r="HL46">
        <v>0</v>
      </c>
      <c r="HM46">
        <v>0</v>
      </c>
      <c r="HN46">
        <v>6203</v>
      </c>
      <c r="HO46">
        <v>503</v>
      </c>
      <c r="HP46">
        <v>0</v>
      </c>
      <c r="HQ46">
        <v>0</v>
      </c>
      <c r="HR46">
        <v>0</v>
      </c>
      <c r="HS46">
        <v>76</v>
      </c>
      <c r="HT46">
        <v>0</v>
      </c>
      <c r="HU46">
        <v>0</v>
      </c>
      <c r="HV46">
        <v>0</v>
      </c>
      <c r="HW46" t="s">
        <v>293</v>
      </c>
      <c r="HX46">
        <v>14</v>
      </c>
      <c r="HY46" t="s">
        <v>293</v>
      </c>
      <c r="HZ46" t="s">
        <v>293</v>
      </c>
      <c r="IA46" t="s">
        <v>293</v>
      </c>
      <c r="IB46">
        <v>5</v>
      </c>
      <c r="IC46" t="s">
        <v>293</v>
      </c>
      <c r="ID46" t="s">
        <v>293</v>
      </c>
      <c r="IE46" s="3" t="s">
        <v>293</v>
      </c>
      <c r="IF46" s="3" t="s">
        <v>293</v>
      </c>
      <c r="IG46" t="s">
        <v>293</v>
      </c>
      <c r="IH46" t="s">
        <v>293</v>
      </c>
      <c r="II46" t="s">
        <v>293</v>
      </c>
      <c r="IJ46" t="s">
        <v>427</v>
      </c>
      <c r="IK46" t="s">
        <v>385</v>
      </c>
      <c r="IL46" s="88">
        <v>35520</v>
      </c>
      <c r="IM46" s="88">
        <v>40634</v>
      </c>
      <c r="IN46" t="s">
        <v>291</v>
      </c>
      <c r="IO46" t="s">
        <v>291</v>
      </c>
      <c r="IP46" t="s">
        <v>291</v>
      </c>
      <c r="IQ46" t="s">
        <v>293</v>
      </c>
      <c r="IR46" t="s">
        <v>291</v>
      </c>
      <c r="IS46" t="s">
        <v>328</v>
      </c>
      <c r="IT46">
        <v>6</v>
      </c>
    </row>
    <row r="47" spans="1:259" x14ac:dyDescent="0.2">
      <c r="A47">
        <v>43</v>
      </c>
      <c r="B47" t="s">
        <v>657</v>
      </c>
      <c r="C47" t="s">
        <v>658</v>
      </c>
      <c r="D47">
        <v>613</v>
      </c>
      <c r="E47" t="s">
        <v>317</v>
      </c>
      <c r="F47">
        <v>118</v>
      </c>
      <c r="G47" t="s">
        <v>660</v>
      </c>
      <c r="H47" t="s">
        <v>659</v>
      </c>
      <c r="I47" t="s">
        <v>661</v>
      </c>
      <c r="J47">
        <v>3694</v>
      </c>
      <c r="K47" t="s">
        <v>1128</v>
      </c>
      <c r="L47" t="s">
        <v>1129</v>
      </c>
      <c r="M47" t="s">
        <v>1421</v>
      </c>
      <c r="N47" t="s">
        <v>1422</v>
      </c>
      <c r="O47" t="s">
        <v>293</v>
      </c>
      <c r="P47" t="s">
        <v>1423</v>
      </c>
      <c r="Q47" t="s">
        <v>292</v>
      </c>
      <c r="R47" t="s">
        <v>291</v>
      </c>
      <c r="V47">
        <v>1</v>
      </c>
      <c r="W47">
        <v>0</v>
      </c>
      <c r="X47">
        <v>0</v>
      </c>
      <c r="Y47">
        <v>1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2</v>
      </c>
      <c r="AF47">
        <v>0</v>
      </c>
      <c r="AG47">
        <v>0</v>
      </c>
      <c r="AH47">
        <v>3</v>
      </c>
      <c r="AI47">
        <v>2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BV47" t="s">
        <v>291</v>
      </c>
      <c r="BW47" t="s">
        <v>291</v>
      </c>
      <c r="BX47" t="s">
        <v>291</v>
      </c>
      <c r="BY47">
        <v>0</v>
      </c>
      <c r="BZ47">
        <v>3</v>
      </c>
      <c r="CA47">
        <v>0</v>
      </c>
      <c r="CB47">
        <v>20</v>
      </c>
      <c r="CC47">
        <v>0</v>
      </c>
      <c r="CD47" s="2" t="s">
        <v>325</v>
      </c>
      <c r="CE47" s="3">
        <v>1</v>
      </c>
      <c r="CF47" s="2">
        <v>0.71875</v>
      </c>
      <c r="CG47" s="2">
        <v>0.35416666666666669</v>
      </c>
      <c r="CH47" s="2"/>
      <c r="CI47" s="2"/>
      <c r="CJ47" s="2"/>
      <c r="CK47" s="2"/>
      <c r="CL47" t="s">
        <v>295</v>
      </c>
      <c r="CM47" s="2" t="s">
        <v>313</v>
      </c>
      <c r="CN47" s="3">
        <v>1</v>
      </c>
      <c r="CO47" s="2">
        <v>0.35416666666666669</v>
      </c>
      <c r="CP47" s="2">
        <v>0.35416666666666669</v>
      </c>
      <c r="CQ47" s="2"/>
      <c r="CR47" s="2"/>
      <c r="CS47" s="2"/>
      <c r="CT47" s="2"/>
      <c r="CU47" t="s">
        <v>1055</v>
      </c>
      <c r="CY47" t="s">
        <v>291</v>
      </c>
      <c r="CZ47" t="s">
        <v>291</v>
      </c>
      <c r="DA47" t="s">
        <v>291</v>
      </c>
      <c r="DB47" t="s">
        <v>293</v>
      </c>
      <c r="DC47" t="s">
        <v>293</v>
      </c>
      <c r="DD47" t="s">
        <v>291</v>
      </c>
      <c r="DE47">
        <v>0</v>
      </c>
      <c r="DF47">
        <v>34</v>
      </c>
      <c r="DG47">
        <v>71</v>
      </c>
      <c r="DH47">
        <v>2524</v>
      </c>
      <c r="DI47">
        <v>5224</v>
      </c>
      <c r="DJ47">
        <v>2</v>
      </c>
      <c r="DK47">
        <v>1036</v>
      </c>
      <c r="DL47">
        <v>65</v>
      </c>
      <c r="DM47">
        <v>0</v>
      </c>
      <c r="DN47">
        <v>435</v>
      </c>
      <c r="DO47">
        <v>14</v>
      </c>
      <c r="DP47">
        <v>3243.75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1</v>
      </c>
      <c r="DW47">
        <v>0</v>
      </c>
      <c r="DX47">
        <v>1056</v>
      </c>
      <c r="DY47">
        <v>0</v>
      </c>
      <c r="DZ47">
        <v>0</v>
      </c>
      <c r="EA47">
        <v>0</v>
      </c>
      <c r="EB47">
        <v>0</v>
      </c>
      <c r="EC47">
        <v>10565</v>
      </c>
      <c r="ED47">
        <v>0</v>
      </c>
      <c r="EE47">
        <v>45</v>
      </c>
      <c r="EF47">
        <v>0</v>
      </c>
      <c r="EG47">
        <v>0</v>
      </c>
      <c r="EH47">
        <v>0</v>
      </c>
      <c r="EI47">
        <v>0</v>
      </c>
      <c r="EJ47">
        <v>450</v>
      </c>
      <c r="EK47">
        <v>11015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2</v>
      </c>
      <c r="EU47">
        <v>4</v>
      </c>
      <c r="EV47">
        <v>0</v>
      </c>
      <c r="EW47">
        <v>0</v>
      </c>
      <c r="EX47">
        <v>0</v>
      </c>
      <c r="EY47">
        <v>8</v>
      </c>
      <c r="EZ47">
        <v>16</v>
      </c>
      <c r="FA47">
        <v>0</v>
      </c>
      <c r="FB47">
        <v>0</v>
      </c>
      <c r="FC47">
        <v>0</v>
      </c>
      <c r="FD47">
        <v>5244</v>
      </c>
      <c r="FE47">
        <v>42591</v>
      </c>
      <c r="FG47">
        <v>0.60247956909361067</v>
      </c>
      <c r="FH47">
        <v>2.6368870728083209</v>
      </c>
      <c r="FM47">
        <v>1488986</v>
      </c>
      <c r="FN47">
        <v>3.12</v>
      </c>
      <c r="FO47">
        <v>358240</v>
      </c>
      <c r="FP47">
        <v>1.27</v>
      </c>
      <c r="FQ47">
        <v>1128761</v>
      </c>
      <c r="FR47">
        <v>1.25</v>
      </c>
      <c r="FS47">
        <v>1</v>
      </c>
      <c r="FT47">
        <v>1</v>
      </c>
      <c r="FU47">
        <v>1</v>
      </c>
      <c r="FV47" t="s">
        <v>291</v>
      </c>
      <c r="FW47" t="s">
        <v>293</v>
      </c>
      <c r="FX47" t="s">
        <v>293</v>
      </c>
      <c r="FY47" t="s">
        <v>291</v>
      </c>
      <c r="FZ47" t="s">
        <v>1058</v>
      </c>
      <c r="GA47">
        <v>1</v>
      </c>
      <c r="GB47">
        <v>163</v>
      </c>
      <c r="GC47">
        <v>0</v>
      </c>
      <c r="GD47">
        <v>70</v>
      </c>
      <c r="GE47">
        <v>140</v>
      </c>
      <c r="GF47" t="s">
        <v>293</v>
      </c>
      <c r="GG47">
        <v>0</v>
      </c>
      <c r="GH47" t="s">
        <v>293</v>
      </c>
      <c r="GI47" t="s">
        <v>293</v>
      </c>
      <c r="GJ47" t="s">
        <v>293</v>
      </c>
      <c r="GK47" t="s">
        <v>293</v>
      </c>
      <c r="GL47" t="s">
        <v>293</v>
      </c>
      <c r="GM47" t="s">
        <v>293</v>
      </c>
      <c r="GN47" t="s">
        <v>293</v>
      </c>
      <c r="GO47" t="s">
        <v>293</v>
      </c>
      <c r="GP47" t="s">
        <v>293</v>
      </c>
      <c r="GQ47" t="s">
        <v>293</v>
      </c>
      <c r="GR47" t="s">
        <v>293</v>
      </c>
      <c r="GS47" t="s">
        <v>293</v>
      </c>
      <c r="GT47" t="s">
        <v>293</v>
      </c>
      <c r="GU47" t="s">
        <v>293</v>
      </c>
      <c r="GV47" t="s">
        <v>293</v>
      </c>
      <c r="GW47">
        <v>0</v>
      </c>
      <c r="GX47" t="s">
        <v>662</v>
      </c>
      <c r="GY47">
        <v>0</v>
      </c>
      <c r="GZ47" t="s">
        <v>366</v>
      </c>
      <c r="HA47">
        <v>0</v>
      </c>
      <c r="HB47" t="s">
        <v>366</v>
      </c>
      <c r="HC47">
        <v>0</v>
      </c>
      <c r="HD47">
        <v>0</v>
      </c>
      <c r="HE47">
        <v>5</v>
      </c>
      <c r="HF47">
        <v>2</v>
      </c>
      <c r="HG47" t="s">
        <v>293</v>
      </c>
      <c r="HH47" t="s">
        <v>293</v>
      </c>
      <c r="HI47">
        <v>0</v>
      </c>
      <c r="HJ47">
        <v>6037</v>
      </c>
      <c r="HK47">
        <v>6037</v>
      </c>
      <c r="HL47">
        <v>61</v>
      </c>
      <c r="HM47">
        <v>85</v>
      </c>
      <c r="HN47">
        <v>6585</v>
      </c>
      <c r="HO47">
        <v>2639</v>
      </c>
      <c r="HP47">
        <v>0</v>
      </c>
      <c r="HQ47">
        <v>0</v>
      </c>
      <c r="HR47">
        <v>0</v>
      </c>
      <c r="HS47" t="s">
        <v>293</v>
      </c>
      <c r="HT47" t="s">
        <v>293</v>
      </c>
      <c r="HU47">
        <v>0</v>
      </c>
      <c r="HV47">
        <v>0</v>
      </c>
      <c r="HW47" t="s">
        <v>293</v>
      </c>
      <c r="HX47">
        <v>6</v>
      </c>
      <c r="HY47" t="s">
        <v>293</v>
      </c>
      <c r="HZ47" t="s">
        <v>293</v>
      </c>
      <c r="IA47" t="s">
        <v>293</v>
      </c>
      <c r="IB47" t="s">
        <v>293</v>
      </c>
      <c r="IC47" t="s">
        <v>293</v>
      </c>
      <c r="ID47" t="s">
        <v>293</v>
      </c>
      <c r="IE47" s="3" t="s">
        <v>293</v>
      </c>
      <c r="IF47" s="3" t="s">
        <v>293</v>
      </c>
      <c r="IG47" t="s">
        <v>293</v>
      </c>
      <c r="IH47" t="s">
        <v>293</v>
      </c>
      <c r="II47" t="s">
        <v>293</v>
      </c>
      <c r="IJ47" t="s">
        <v>663</v>
      </c>
      <c r="IK47" t="s">
        <v>336</v>
      </c>
      <c r="IL47" s="88">
        <v>37987</v>
      </c>
      <c r="IM47" s="88">
        <v>40848</v>
      </c>
      <c r="IN47" t="s">
        <v>291</v>
      </c>
      <c r="IO47" t="s">
        <v>291</v>
      </c>
      <c r="IP47" t="s">
        <v>291</v>
      </c>
      <c r="IQ47" t="s">
        <v>293</v>
      </c>
      <c r="IR47" t="s">
        <v>293</v>
      </c>
      <c r="IS47" t="s">
        <v>406</v>
      </c>
      <c r="IT47">
        <v>1</v>
      </c>
      <c r="IU47" t="s">
        <v>301</v>
      </c>
      <c r="IV47">
        <v>6</v>
      </c>
      <c r="IY47" t="s">
        <v>302</v>
      </c>
    </row>
    <row r="48" spans="1:259" x14ac:dyDescent="0.2">
      <c r="A48">
        <v>44</v>
      </c>
      <c r="B48" t="s">
        <v>664</v>
      </c>
      <c r="C48" t="s">
        <v>665</v>
      </c>
      <c r="D48">
        <v>810</v>
      </c>
      <c r="E48" t="s">
        <v>666</v>
      </c>
      <c r="G48" t="s">
        <v>668</v>
      </c>
      <c r="H48" t="s">
        <v>667</v>
      </c>
      <c r="I48" t="s">
        <v>669</v>
      </c>
      <c r="J48">
        <v>3315</v>
      </c>
      <c r="K48" t="s">
        <v>1130</v>
      </c>
      <c r="L48" t="s">
        <v>670</v>
      </c>
      <c r="M48" t="s">
        <v>671</v>
      </c>
      <c r="N48" t="s">
        <v>290</v>
      </c>
      <c r="O48" t="s">
        <v>293</v>
      </c>
      <c r="V48">
        <v>0</v>
      </c>
      <c r="W48">
        <v>1</v>
      </c>
      <c r="X48">
        <v>1</v>
      </c>
      <c r="Y48">
        <v>1</v>
      </c>
      <c r="Z48">
        <v>0</v>
      </c>
      <c r="AA48">
        <v>1</v>
      </c>
      <c r="AB48">
        <v>0</v>
      </c>
      <c r="AC48">
        <v>0</v>
      </c>
      <c r="AD48">
        <v>1</v>
      </c>
      <c r="AE48">
        <v>2</v>
      </c>
      <c r="AF48">
        <v>0</v>
      </c>
      <c r="AG48">
        <v>0</v>
      </c>
      <c r="AH48">
        <v>3</v>
      </c>
      <c r="AI48">
        <v>1</v>
      </c>
      <c r="AJ48">
        <v>0</v>
      </c>
      <c r="AK48">
        <v>0</v>
      </c>
      <c r="AL48">
        <v>0</v>
      </c>
      <c r="AM48">
        <v>0</v>
      </c>
      <c r="AN48">
        <v>1</v>
      </c>
      <c r="AO48">
        <v>9</v>
      </c>
      <c r="AP48">
        <v>0</v>
      </c>
      <c r="AQ48">
        <v>0</v>
      </c>
      <c r="AR48">
        <v>2</v>
      </c>
      <c r="AS48">
        <v>4</v>
      </c>
      <c r="AT48" t="s">
        <v>1053</v>
      </c>
      <c r="AU48">
        <v>1</v>
      </c>
      <c r="AV48">
        <v>4</v>
      </c>
      <c r="AW48" t="s">
        <v>1057</v>
      </c>
      <c r="AX48">
        <v>2</v>
      </c>
      <c r="AY48" t="s">
        <v>1053</v>
      </c>
      <c r="BH48">
        <v>2</v>
      </c>
      <c r="BI48">
        <v>1.5</v>
      </c>
      <c r="BJ48" t="s">
        <v>1057</v>
      </c>
      <c r="BK48">
        <v>4</v>
      </c>
      <c r="BL48">
        <v>8</v>
      </c>
      <c r="BM48" t="s">
        <v>1057</v>
      </c>
      <c r="BP48">
        <v>2</v>
      </c>
      <c r="BQ48">
        <v>4</v>
      </c>
      <c r="BR48" t="s">
        <v>383</v>
      </c>
      <c r="BS48">
        <v>3</v>
      </c>
      <c r="BT48">
        <v>6</v>
      </c>
      <c r="BU48" t="s">
        <v>383</v>
      </c>
      <c r="BV48" t="s">
        <v>291</v>
      </c>
      <c r="BW48" t="s">
        <v>291</v>
      </c>
      <c r="BX48" t="s">
        <v>293</v>
      </c>
      <c r="BY48">
        <v>1</v>
      </c>
      <c r="BZ48">
        <v>3</v>
      </c>
      <c r="CA48">
        <v>0</v>
      </c>
      <c r="CB48">
        <v>25</v>
      </c>
      <c r="CC48">
        <v>0</v>
      </c>
      <c r="CD48" s="2" t="s">
        <v>311</v>
      </c>
      <c r="CE48" s="3">
        <v>1</v>
      </c>
      <c r="CF48" s="2">
        <v>0.71875</v>
      </c>
      <c r="CG48" s="2">
        <v>0.35416666666666669</v>
      </c>
      <c r="CH48" s="2"/>
      <c r="CI48" s="2"/>
      <c r="CJ48" s="2"/>
      <c r="CK48" s="2"/>
      <c r="CL48" t="s">
        <v>312</v>
      </c>
      <c r="CM48" s="2" t="s">
        <v>296</v>
      </c>
      <c r="CN48" s="3">
        <v>1</v>
      </c>
      <c r="CO48" s="2">
        <v>0.35416666666666669</v>
      </c>
      <c r="CP48" s="2">
        <v>0.71875</v>
      </c>
      <c r="CQ48" s="2">
        <v>0.35416666666666669</v>
      </c>
      <c r="CR48" s="2">
        <v>0.71875</v>
      </c>
      <c r="CS48" s="2">
        <v>0.35416666666666669</v>
      </c>
      <c r="CT48" s="2">
        <v>0.5</v>
      </c>
      <c r="CU48" t="s">
        <v>1079</v>
      </c>
      <c r="CV48">
        <v>384</v>
      </c>
      <c r="CW48">
        <v>144</v>
      </c>
      <c r="CX48">
        <v>42</v>
      </c>
      <c r="CY48" t="s">
        <v>291</v>
      </c>
      <c r="CZ48" t="s">
        <v>291</v>
      </c>
      <c r="DA48" t="s">
        <v>291</v>
      </c>
      <c r="DB48" t="s">
        <v>291</v>
      </c>
      <c r="DC48" t="s">
        <v>293</v>
      </c>
      <c r="DD48" t="s">
        <v>291</v>
      </c>
      <c r="DE48">
        <v>75</v>
      </c>
      <c r="DF48">
        <v>86</v>
      </c>
      <c r="DG48">
        <v>2535</v>
      </c>
      <c r="DH48">
        <v>1476</v>
      </c>
      <c r="DI48">
        <v>8183</v>
      </c>
      <c r="DJ48">
        <v>0</v>
      </c>
      <c r="DK48">
        <v>0</v>
      </c>
      <c r="DL48">
        <v>295</v>
      </c>
      <c r="DM48">
        <v>0</v>
      </c>
      <c r="DN48">
        <v>1517</v>
      </c>
      <c r="DO48">
        <v>295</v>
      </c>
      <c r="DP48">
        <v>5320.25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43</v>
      </c>
      <c r="DW48">
        <v>0</v>
      </c>
      <c r="DX48">
        <v>1297</v>
      </c>
      <c r="DY48">
        <v>0</v>
      </c>
      <c r="DZ48">
        <v>50</v>
      </c>
      <c r="EA48">
        <v>0</v>
      </c>
      <c r="EB48">
        <v>58</v>
      </c>
      <c r="EC48">
        <v>15095</v>
      </c>
      <c r="ED48">
        <v>0</v>
      </c>
      <c r="EE48">
        <v>9</v>
      </c>
      <c r="EF48">
        <v>0</v>
      </c>
      <c r="EG48">
        <v>0</v>
      </c>
      <c r="EH48">
        <v>0</v>
      </c>
      <c r="EI48">
        <v>0</v>
      </c>
      <c r="EJ48">
        <v>90</v>
      </c>
      <c r="EK48">
        <v>15185</v>
      </c>
      <c r="EL48">
        <v>0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32</v>
      </c>
      <c r="EU48">
        <v>64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>
        <v>8247</v>
      </c>
      <c r="FE48">
        <v>52950</v>
      </c>
      <c r="FG48">
        <v>0.64511337456044626</v>
      </c>
      <c r="FH48">
        <v>2.1401721838244212</v>
      </c>
      <c r="FI48">
        <v>835</v>
      </c>
      <c r="FJ48">
        <v>230</v>
      </c>
      <c r="FK48">
        <v>238</v>
      </c>
      <c r="FL48">
        <v>1042</v>
      </c>
      <c r="FM48">
        <v>1179883</v>
      </c>
      <c r="FN48">
        <v>3.61</v>
      </c>
      <c r="FO48">
        <v>1029812</v>
      </c>
      <c r="FP48">
        <v>2.84</v>
      </c>
      <c r="FQ48">
        <v>695413</v>
      </c>
      <c r="FR48">
        <v>2.5299999999999998</v>
      </c>
      <c r="FS48">
        <v>3</v>
      </c>
      <c r="FT48">
        <v>3</v>
      </c>
      <c r="FU48">
        <v>1</v>
      </c>
      <c r="FV48" t="s">
        <v>291</v>
      </c>
      <c r="FW48" t="s">
        <v>293</v>
      </c>
      <c r="FX48" t="s">
        <v>293</v>
      </c>
      <c r="FY48" t="s">
        <v>291</v>
      </c>
      <c r="FZ48" t="s">
        <v>1058</v>
      </c>
      <c r="GE48">
        <v>0</v>
      </c>
      <c r="GF48" t="s">
        <v>1424</v>
      </c>
      <c r="GG48">
        <v>2</v>
      </c>
      <c r="GH48">
        <v>7</v>
      </c>
      <c r="GI48">
        <v>4</v>
      </c>
      <c r="GJ48">
        <v>2</v>
      </c>
      <c r="GK48">
        <v>6</v>
      </c>
      <c r="GL48">
        <v>47</v>
      </c>
      <c r="GM48" t="s">
        <v>293</v>
      </c>
      <c r="GN48" t="s">
        <v>293</v>
      </c>
      <c r="GO48" t="s">
        <v>293</v>
      </c>
      <c r="GP48" t="s">
        <v>293</v>
      </c>
      <c r="GQ48" t="s">
        <v>293</v>
      </c>
      <c r="GR48">
        <v>51</v>
      </c>
      <c r="GS48" t="s">
        <v>293</v>
      </c>
      <c r="GT48" t="s">
        <v>293</v>
      </c>
      <c r="GU48" t="s">
        <v>293</v>
      </c>
      <c r="GV48" t="s">
        <v>293</v>
      </c>
      <c r="GW48">
        <v>0</v>
      </c>
      <c r="GX48" t="s">
        <v>366</v>
      </c>
      <c r="GY48">
        <v>2</v>
      </c>
      <c r="GZ48" t="s">
        <v>366</v>
      </c>
      <c r="HA48">
        <v>29</v>
      </c>
      <c r="HB48" t="s">
        <v>366</v>
      </c>
      <c r="HC48">
        <v>1</v>
      </c>
      <c r="HD48">
        <v>1</v>
      </c>
      <c r="HE48">
        <v>5</v>
      </c>
      <c r="HF48">
        <v>0</v>
      </c>
      <c r="HG48" t="s">
        <v>293</v>
      </c>
      <c r="HH48">
        <v>0</v>
      </c>
      <c r="HI48">
        <v>0</v>
      </c>
      <c r="HJ48">
        <v>2202</v>
      </c>
      <c r="HK48">
        <v>2202</v>
      </c>
      <c r="HL48">
        <v>45</v>
      </c>
      <c r="HM48">
        <v>23</v>
      </c>
      <c r="HN48">
        <v>3504</v>
      </c>
      <c r="HO48">
        <v>4457</v>
      </c>
      <c r="HP48">
        <v>3</v>
      </c>
      <c r="HQ48">
        <v>3</v>
      </c>
      <c r="HR48">
        <v>2</v>
      </c>
      <c r="HS48">
        <v>131</v>
      </c>
      <c r="HT48" t="s">
        <v>293</v>
      </c>
      <c r="HU48" t="s">
        <v>293</v>
      </c>
      <c r="HV48" t="s">
        <v>293</v>
      </c>
      <c r="HW48" t="s">
        <v>293</v>
      </c>
      <c r="HX48">
        <v>51</v>
      </c>
      <c r="HY48" t="s">
        <v>293</v>
      </c>
      <c r="HZ48" t="s">
        <v>293</v>
      </c>
      <c r="IA48" t="s">
        <v>293</v>
      </c>
      <c r="IB48" t="s">
        <v>293</v>
      </c>
      <c r="IC48" t="s">
        <v>293</v>
      </c>
      <c r="ID48" t="s">
        <v>293</v>
      </c>
      <c r="IE48" s="3" t="s">
        <v>293</v>
      </c>
      <c r="IF48" s="3" t="s">
        <v>293</v>
      </c>
      <c r="IG48" t="s">
        <v>293</v>
      </c>
      <c r="IH48" t="s">
        <v>293</v>
      </c>
      <c r="II48" t="s">
        <v>293</v>
      </c>
      <c r="IJ48" t="s">
        <v>672</v>
      </c>
      <c r="IK48" t="s">
        <v>673</v>
      </c>
      <c r="IL48" s="88" t="s">
        <v>674</v>
      </c>
      <c r="IM48" s="88">
        <v>40330</v>
      </c>
      <c r="IN48" t="s">
        <v>291</v>
      </c>
      <c r="IO48" t="s">
        <v>291</v>
      </c>
      <c r="IP48" t="s">
        <v>293</v>
      </c>
      <c r="IQ48" t="s">
        <v>291</v>
      </c>
      <c r="IR48" t="s">
        <v>293</v>
      </c>
      <c r="IS48" t="s">
        <v>675</v>
      </c>
      <c r="IT48">
        <v>6</v>
      </c>
    </row>
    <row r="49" spans="1:259" x14ac:dyDescent="0.2">
      <c r="A49">
        <v>45</v>
      </c>
      <c r="B49" t="s">
        <v>676</v>
      </c>
      <c r="C49" t="s">
        <v>677</v>
      </c>
      <c r="D49">
        <v>938</v>
      </c>
      <c r="E49" t="s">
        <v>678</v>
      </c>
      <c r="F49">
        <v>129</v>
      </c>
      <c r="G49" t="s">
        <v>679</v>
      </c>
      <c r="H49" t="s">
        <v>1425</v>
      </c>
      <c r="I49" t="s">
        <v>680</v>
      </c>
      <c r="J49">
        <v>3641</v>
      </c>
      <c r="K49" t="s">
        <v>1131</v>
      </c>
      <c r="L49" t="s">
        <v>1132</v>
      </c>
      <c r="M49" t="s">
        <v>1426</v>
      </c>
      <c r="N49" t="s">
        <v>322</v>
      </c>
      <c r="O49" t="s">
        <v>291</v>
      </c>
      <c r="P49" t="s">
        <v>1427</v>
      </c>
      <c r="Q49" t="s">
        <v>324</v>
      </c>
      <c r="R49" t="s">
        <v>291</v>
      </c>
      <c r="V49">
        <v>1</v>
      </c>
      <c r="W49">
        <v>0</v>
      </c>
      <c r="X49">
        <v>2</v>
      </c>
      <c r="Y49">
        <v>2</v>
      </c>
      <c r="Z49">
        <v>1</v>
      </c>
      <c r="AA49">
        <v>0</v>
      </c>
      <c r="AB49">
        <v>0</v>
      </c>
      <c r="AC49">
        <v>0</v>
      </c>
      <c r="AD49">
        <v>0</v>
      </c>
      <c r="AE49">
        <v>3</v>
      </c>
      <c r="AF49">
        <v>1</v>
      </c>
      <c r="AG49">
        <v>1</v>
      </c>
      <c r="AH49">
        <v>5</v>
      </c>
      <c r="AI49">
        <v>2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5</v>
      </c>
      <c r="AS49">
        <v>5</v>
      </c>
      <c r="AT49" t="s">
        <v>1053</v>
      </c>
      <c r="AX49">
        <v>90</v>
      </c>
      <c r="AY49" t="s">
        <v>1057</v>
      </c>
      <c r="AZ49">
        <v>1</v>
      </c>
      <c r="BA49">
        <v>1</v>
      </c>
      <c r="BB49" t="s">
        <v>1054</v>
      </c>
      <c r="BF49">
        <v>56</v>
      </c>
      <c r="BG49" t="s">
        <v>1054</v>
      </c>
      <c r="BN49">
        <v>1</v>
      </c>
      <c r="BO49" t="s">
        <v>1057</v>
      </c>
      <c r="BP49">
        <v>2</v>
      </c>
      <c r="BQ49">
        <v>2</v>
      </c>
      <c r="BR49" t="s">
        <v>1054</v>
      </c>
      <c r="BV49" t="s">
        <v>293</v>
      </c>
      <c r="BW49" t="s">
        <v>293</v>
      </c>
      <c r="BX49" t="s">
        <v>293</v>
      </c>
      <c r="BZ49">
        <v>3</v>
      </c>
      <c r="CA49">
        <v>1</v>
      </c>
      <c r="CB49">
        <v>51</v>
      </c>
      <c r="CC49">
        <v>0</v>
      </c>
      <c r="CD49" s="2" t="s">
        <v>294</v>
      </c>
      <c r="CE49" s="3">
        <v>2</v>
      </c>
      <c r="CF49" s="2">
        <v>0.97916666666666663</v>
      </c>
      <c r="CG49" s="2">
        <v>0.20833333333333334</v>
      </c>
      <c r="CH49" s="2">
        <v>0.72916666666666663</v>
      </c>
      <c r="CI49" s="2">
        <v>0.97916666666666663</v>
      </c>
      <c r="CJ49" s="2">
        <v>0.20833333333333334</v>
      </c>
      <c r="CK49" s="2">
        <v>0.36458333333333331</v>
      </c>
      <c r="CL49" t="s">
        <v>295</v>
      </c>
      <c r="CM49" s="2" t="s">
        <v>296</v>
      </c>
      <c r="CN49" s="3">
        <v>2</v>
      </c>
      <c r="CO49" s="2"/>
      <c r="CP49" s="2"/>
      <c r="CQ49" s="2">
        <v>0.36458333333333331</v>
      </c>
      <c r="CR49" s="2">
        <v>0.72916666666666663</v>
      </c>
      <c r="CS49" s="2"/>
      <c r="CT49" s="2"/>
      <c r="CV49">
        <v>220</v>
      </c>
      <c r="CW49">
        <v>0</v>
      </c>
      <c r="CX49">
        <v>800</v>
      </c>
      <c r="CY49" t="s">
        <v>291</v>
      </c>
      <c r="CZ49" t="s">
        <v>291</v>
      </c>
      <c r="DA49" t="s">
        <v>291</v>
      </c>
      <c r="DB49" t="s">
        <v>291</v>
      </c>
      <c r="DC49" t="s">
        <v>293</v>
      </c>
      <c r="DD49" t="s">
        <v>291</v>
      </c>
      <c r="DE49">
        <v>0</v>
      </c>
      <c r="DF49">
        <v>187</v>
      </c>
      <c r="DG49">
        <v>0</v>
      </c>
      <c r="DH49">
        <v>5831</v>
      </c>
      <c r="DI49">
        <v>11849</v>
      </c>
      <c r="DJ49">
        <v>8</v>
      </c>
      <c r="DK49">
        <v>1196</v>
      </c>
      <c r="DL49">
        <v>232</v>
      </c>
      <c r="DM49">
        <v>0</v>
      </c>
      <c r="DN49">
        <v>1782</v>
      </c>
      <c r="DO49">
        <v>290</v>
      </c>
      <c r="DP49">
        <v>7994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133</v>
      </c>
      <c r="DW49">
        <v>0</v>
      </c>
      <c r="DX49">
        <v>1142</v>
      </c>
      <c r="DY49">
        <v>0</v>
      </c>
      <c r="DZ49">
        <v>521</v>
      </c>
      <c r="EA49">
        <v>0</v>
      </c>
      <c r="EB49">
        <v>231</v>
      </c>
      <c r="EC49">
        <v>24520</v>
      </c>
      <c r="ED49">
        <v>0</v>
      </c>
      <c r="EE49">
        <v>15</v>
      </c>
      <c r="EF49">
        <v>0</v>
      </c>
      <c r="EG49">
        <v>29</v>
      </c>
      <c r="EH49">
        <v>0</v>
      </c>
      <c r="EI49">
        <v>101</v>
      </c>
      <c r="EJ49">
        <v>2605</v>
      </c>
      <c r="EK49">
        <v>27125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5</v>
      </c>
      <c r="EU49">
        <v>10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11859</v>
      </c>
      <c r="FE49">
        <v>54768</v>
      </c>
      <c r="FF49">
        <v>586</v>
      </c>
      <c r="FG49">
        <v>0.66120760959470637</v>
      </c>
      <c r="FH49">
        <v>1.5100082712985938</v>
      </c>
      <c r="FI49">
        <v>970</v>
      </c>
      <c r="FJ49">
        <v>364</v>
      </c>
      <c r="FK49">
        <v>413</v>
      </c>
      <c r="FL49">
        <v>1057</v>
      </c>
      <c r="FM49">
        <v>713287</v>
      </c>
      <c r="FN49">
        <v>0.72</v>
      </c>
      <c r="FO49">
        <v>301583</v>
      </c>
      <c r="FP49">
        <v>0.47</v>
      </c>
      <c r="FQ49">
        <v>811434</v>
      </c>
      <c r="FR49">
        <v>0.3</v>
      </c>
      <c r="FS49">
        <v>2</v>
      </c>
      <c r="FT49">
        <v>3</v>
      </c>
      <c r="FU49">
        <v>1</v>
      </c>
      <c r="FV49" t="s">
        <v>291</v>
      </c>
      <c r="FW49" t="s">
        <v>293</v>
      </c>
      <c r="FX49" t="s">
        <v>293</v>
      </c>
      <c r="FY49" t="s">
        <v>291</v>
      </c>
      <c r="FZ49" t="s">
        <v>1058</v>
      </c>
      <c r="GA49">
        <v>12</v>
      </c>
      <c r="GB49">
        <v>152</v>
      </c>
      <c r="GC49">
        <v>9</v>
      </c>
      <c r="GD49">
        <v>111</v>
      </c>
      <c r="GE49">
        <v>231</v>
      </c>
      <c r="GF49">
        <v>0</v>
      </c>
      <c r="GG49">
        <v>0</v>
      </c>
      <c r="GH49" t="s">
        <v>293</v>
      </c>
      <c r="GI49" t="s">
        <v>293</v>
      </c>
      <c r="GJ49" t="s">
        <v>293</v>
      </c>
      <c r="GK49" t="s">
        <v>293</v>
      </c>
      <c r="GL49" t="s">
        <v>293</v>
      </c>
      <c r="GM49" t="s">
        <v>293</v>
      </c>
      <c r="GN49" t="s">
        <v>293</v>
      </c>
      <c r="GO49" t="s">
        <v>293</v>
      </c>
      <c r="GP49" t="s">
        <v>293</v>
      </c>
      <c r="GQ49" t="s">
        <v>293</v>
      </c>
      <c r="GR49" t="s">
        <v>293</v>
      </c>
      <c r="GS49" t="s">
        <v>293</v>
      </c>
      <c r="GT49" t="s">
        <v>293</v>
      </c>
      <c r="GU49" t="s">
        <v>293</v>
      </c>
      <c r="GV49" t="s">
        <v>293</v>
      </c>
      <c r="GW49">
        <v>0</v>
      </c>
      <c r="GX49" t="s">
        <v>293</v>
      </c>
      <c r="GY49">
        <v>0</v>
      </c>
      <c r="GZ49" t="s">
        <v>293</v>
      </c>
      <c r="HA49">
        <v>0</v>
      </c>
      <c r="HB49">
        <v>5</v>
      </c>
      <c r="HC49">
        <v>0</v>
      </c>
      <c r="HD49">
        <v>0</v>
      </c>
      <c r="HE49" t="s">
        <v>293</v>
      </c>
      <c r="HF49">
        <v>0</v>
      </c>
      <c r="HG49" t="s">
        <v>293</v>
      </c>
      <c r="HH49" t="s">
        <v>293</v>
      </c>
      <c r="HI49">
        <v>0</v>
      </c>
      <c r="HJ49">
        <v>12914</v>
      </c>
      <c r="HK49">
        <v>12914</v>
      </c>
      <c r="HL49">
        <v>8368</v>
      </c>
      <c r="HM49">
        <v>8368</v>
      </c>
      <c r="HN49">
        <v>8368</v>
      </c>
      <c r="HO49">
        <v>9631</v>
      </c>
      <c r="HP49">
        <v>0</v>
      </c>
      <c r="HQ49">
        <v>0</v>
      </c>
      <c r="HR49">
        <v>0</v>
      </c>
      <c r="HS49">
        <v>0</v>
      </c>
      <c r="HT49">
        <v>37</v>
      </c>
      <c r="HU49">
        <v>65</v>
      </c>
      <c r="HV49">
        <v>65</v>
      </c>
      <c r="HW49" t="s">
        <v>293</v>
      </c>
      <c r="HX49" t="s">
        <v>293</v>
      </c>
      <c r="HY49" t="s">
        <v>293</v>
      </c>
      <c r="HZ49" t="s">
        <v>293</v>
      </c>
      <c r="IA49" t="s">
        <v>293</v>
      </c>
      <c r="IB49" t="s">
        <v>293</v>
      </c>
      <c r="IC49" t="s">
        <v>293</v>
      </c>
      <c r="ID49" t="s">
        <v>293</v>
      </c>
      <c r="IE49" s="3" t="s">
        <v>293</v>
      </c>
      <c r="IF49" s="3" t="s">
        <v>293</v>
      </c>
      <c r="IG49" t="s">
        <v>293</v>
      </c>
      <c r="IH49" t="s">
        <v>293</v>
      </c>
      <c r="II49" t="s">
        <v>293</v>
      </c>
      <c r="IJ49" t="s">
        <v>681</v>
      </c>
      <c r="IK49" t="s">
        <v>443</v>
      </c>
      <c r="IL49" s="88">
        <v>38473</v>
      </c>
      <c r="IM49" s="88">
        <v>40258</v>
      </c>
      <c r="IN49" t="s">
        <v>291</v>
      </c>
      <c r="IO49" t="s">
        <v>291</v>
      </c>
      <c r="IP49" t="s">
        <v>291</v>
      </c>
      <c r="IQ49" t="s">
        <v>291</v>
      </c>
      <c r="IR49" t="s">
        <v>291</v>
      </c>
      <c r="IS49" t="s">
        <v>682</v>
      </c>
      <c r="IT49">
        <v>6</v>
      </c>
      <c r="IY49" t="s">
        <v>302</v>
      </c>
    </row>
    <row r="50" spans="1:259" x14ac:dyDescent="0.2">
      <c r="A50">
        <v>46</v>
      </c>
      <c r="B50" t="s">
        <v>683</v>
      </c>
      <c r="C50" t="s">
        <v>684</v>
      </c>
      <c r="D50">
        <v>778</v>
      </c>
      <c r="E50" t="s">
        <v>685</v>
      </c>
      <c r="F50">
        <v>185</v>
      </c>
      <c r="G50" t="s">
        <v>686</v>
      </c>
      <c r="H50" t="s">
        <v>1428</v>
      </c>
      <c r="I50" t="s">
        <v>687</v>
      </c>
      <c r="J50" t="s">
        <v>286</v>
      </c>
      <c r="K50" t="s">
        <v>1133</v>
      </c>
      <c r="L50" t="s">
        <v>1134</v>
      </c>
      <c r="M50" t="s">
        <v>688</v>
      </c>
      <c r="N50" t="s">
        <v>322</v>
      </c>
      <c r="O50" t="s">
        <v>291</v>
      </c>
      <c r="R50" t="s">
        <v>291</v>
      </c>
      <c r="V50">
        <v>1</v>
      </c>
      <c r="W50">
        <v>1</v>
      </c>
      <c r="X50">
        <v>1</v>
      </c>
      <c r="Y50">
        <v>1</v>
      </c>
      <c r="Z50">
        <v>0</v>
      </c>
      <c r="AA50">
        <v>2</v>
      </c>
      <c r="AB50">
        <v>0</v>
      </c>
      <c r="AC50">
        <v>0</v>
      </c>
      <c r="AD50">
        <v>1</v>
      </c>
      <c r="AE50">
        <v>8</v>
      </c>
      <c r="AF50">
        <v>1</v>
      </c>
      <c r="AG50">
        <v>0</v>
      </c>
      <c r="AH50">
        <v>10</v>
      </c>
      <c r="AI50">
        <v>5</v>
      </c>
      <c r="AJ50">
        <v>0</v>
      </c>
      <c r="AK50">
        <v>0</v>
      </c>
      <c r="AL50">
        <v>2</v>
      </c>
      <c r="AM50">
        <v>2</v>
      </c>
      <c r="AN50">
        <v>1</v>
      </c>
      <c r="AO50">
        <v>2</v>
      </c>
      <c r="AP50">
        <v>1</v>
      </c>
      <c r="AQ50">
        <v>1</v>
      </c>
      <c r="AR50">
        <v>8</v>
      </c>
      <c r="AS50">
        <v>12</v>
      </c>
      <c r="AT50" t="s">
        <v>1053</v>
      </c>
      <c r="AX50">
        <v>144</v>
      </c>
      <c r="AY50" t="s">
        <v>1057</v>
      </c>
      <c r="AZ50">
        <v>13</v>
      </c>
      <c r="BA50">
        <v>39</v>
      </c>
      <c r="BB50" t="s">
        <v>1057</v>
      </c>
      <c r="BF50">
        <v>640</v>
      </c>
      <c r="BG50" t="s">
        <v>1057</v>
      </c>
      <c r="BH50">
        <v>3</v>
      </c>
      <c r="BI50">
        <v>2</v>
      </c>
      <c r="BJ50" t="s">
        <v>1053</v>
      </c>
      <c r="BP50">
        <v>1</v>
      </c>
      <c r="BQ50">
        <v>2</v>
      </c>
      <c r="BR50" t="s">
        <v>1053</v>
      </c>
      <c r="BV50" t="s">
        <v>291</v>
      </c>
      <c r="BW50" t="s">
        <v>291</v>
      </c>
      <c r="BX50" t="s">
        <v>291</v>
      </c>
      <c r="BY50">
        <v>13</v>
      </c>
      <c r="BZ50">
        <v>9</v>
      </c>
      <c r="CA50">
        <v>0</v>
      </c>
      <c r="CB50">
        <v>0</v>
      </c>
      <c r="CC50">
        <v>0</v>
      </c>
      <c r="CD50" s="2" t="s">
        <v>294</v>
      </c>
      <c r="CE50" s="3">
        <v>1</v>
      </c>
      <c r="CF50" s="2"/>
      <c r="CG50" s="2"/>
      <c r="CH50" s="2">
        <v>0.66666666666666663</v>
      </c>
      <c r="CI50" s="2">
        <v>0.375</v>
      </c>
      <c r="CJ50" s="2"/>
      <c r="CK50" s="2"/>
      <c r="CL50" t="s">
        <v>295</v>
      </c>
      <c r="CM50" s="2" t="s">
        <v>296</v>
      </c>
      <c r="CN50" s="3">
        <v>1</v>
      </c>
      <c r="CO50" s="2"/>
      <c r="CP50" s="2"/>
      <c r="CQ50" s="2">
        <v>0.35416666666666669</v>
      </c>
      <c r="CR50" s="2">
        <v>0.71875</v>
      </c>
      <c r="CS50" s="2"/>
      <c r="CT50" s="2"/>
      <c r="CU50" t="s">
        <v>1055</v>
      </c>
      <c r="CV50">
        <v>2587</v>
      </c>
      <c r="CW50">
        <v>1157</v>
      </c>
      <c r="CX50">
        <v>2987</v>
      </c>
      <c r="CY50" t="s">
        <v>291</v>
      </c>
      <c r="CZ50" t="s">
        <v>291</v>
      </c>
      <c r="DA50" t="s">
        <v>291</v>
      </c>
      <c r="DB50" t="s">
        <v>291</v>
      </c>
      <c r="DC50" t="s">
        <v>291</v>
      </c>
      <c r="DD50" t="s">
        <v>291</v>
      </c>
      <c r="DE50">
        <v>0</v>
      </c>
      <c r="DF50">
        <v>1530</v>
      </c>
      <c r="DG50">
        <v>0</v>
      </c>
      <c r="DH50">
        <v>4859</v>
      </c>
      <c r="DI50">
        <v>11248</v>
      </c>
      <c r="DJ50">
        <v>487</v>
      </c>
      <c r="DK50">
        <v>1686</v>
      </c>
      <c r="DL50">
        <v>451</v>
      </c>
      <c r="DM50">
        <v>127</v>
      </c>
      <c r="DN50">
        <v>390</v>
      </c>
      <c r="DO50">
        <v>82</v>
      </c>
      <c r="DP50">
        <v>6785.25</v>
      </c>
      <c r="DQ50">
        <v>0</v>
      </c>
      <c r="DR50">
        <v>0</v>
      </c>
      <c r="DS50">
        <v>0</v>
      </c>
      <c r="DT50">
        <v>0</v>
      </c>
      <c r="DU50">
        <v>0</v>
      </c>
      <c r="DV50">
        <v>19</v>
      </c>
      <c r="DW50">
        <v>0</v>
      </c>
      <c r="DX50">
        <v>2501</v>
      </c>
      <c r="DY50">
        <v>0</v>
      </c>
      <c r="DZ50">
        <v>70</v>
      </c>
      <c r="EA50">
        <v>0</v>
      </c>
      <c r="EB50">
        <v>126</v>
      </c>
      <c r="EC50">
        <v>28675</v>
      </c>
      <c r="ED50">
        <v>0</v>
      </c>
      <c r="EE50">
        <v>94</v>
      </c>
      <c r="EF50">
        <v>0</v>
      </c>
      <c r="EG50">
        <v>8</v>
      </c>
      <c r="EH50">
        <v>0</v>
      </c>
      <c r="EI50">
        <v>0</v>
      </c>
      <c r="EJ50">
        <v>1060</v>
      </c>
      <c r="EK50">
        <v>29735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11248</v>
      </c>
      <c r="FE50">
        <v>57388</v>
      </c>
      <c r="FF50">
        <v>687</v>
      </c>
      <c r="FG50">
        <v>0.55012566888276304</v>
      </c>
      <c r="FH50">
        <v>1.5509431922598778</v>
      </c>
      <c r="FI50">
        <v>906</v>
      </c>
      <c r="FJ50">
        <v>330</v>
      </c>
      <c r="FK50">
        <v>359</v>
      </c>
      <c r="FL50">
        <v>975</v>
      </c>
      <c r="FM50">
        <v>697998</v>
      </c>
      <c r="FN50">
        <v>0.72</v>
      </c>
      <c r="FO50">
        <v>428249</v>
      </c>
      <c r="FP50">
        <v>0.82</v>
      </c>
      <c r="FQ50">
        <v>849953</v>
      </c>
      <c r="FR50">
        <v>0.37</v>
      </c>
      <c r="FS50">
        <v>1</v>
      </c>
      <c r="FT50">
        <v>1</v>
      </c>
      <c r="FU50">
        <v>1</v>
      </c>
      <c r="FV50" t="s">
        <v>291</v>
      </c>
      <c r="FW50" t="s">
        <v>293</v>
      </c>
      <c r="FX50" t="s">
        <v>293</v>
      </c>
      <c r="FY50" t="s">
        <v>291</v>
      </c>
      <c r="FZ50" t="s">
        <v>1096</v>
      </c>
      <c r="GA50">
        <v>70</v>
      </c>
      <c r="GB50">
        <v>565</v>
      </c>
      <c r="GC50">
        <v>64</v>
      </c>
      <c r="GD50">
        <v>511</v>
      </c>
      <c r="GE50">
        <v>1086</v>
      </c>
      <c r="GF50" t="s">
        <v>293</v>
      </c>
      <c r="GG50">
        <v>0</v>
      </c>
      <c r="GH50">
        <v>77</v>
      </c>
      <c r="GI50">
        <v>5</v>
      </c>
      <c r="GJ50" t="s">
        <v>293</v>
      </c>
      <c r="GK50" t="s">
        <v>293</v>
      </c>
      <c r="GL50" t="s">
        <v>293</v>
      </c>
      <c r="GM50">
        <v>0</v>
      </c>
      <c r="GN50">
        <v>0</v>
      </c>
      <c r="GO50">
        <v>7</v>
      </c>
      <c r="GP50">
        <v>1</v>
      </c>
      <c r="GQ50">
        <v>0</v>
      </c>
      <c r="GR50">
        <v>38</v>
      </c>
      <c r="GS50" t="s">
        <v>293</v>
      </c>
      <c r="GT50">
        <v>4</v>
      </c>
      <c r="GU50">
        <v>1</v>
      </c>
      <c r="GV50" t="s">
        <v>293</v>
      </c>
      <c r="GW50">
        <v>0</v>
      </c>
      <c r="GX50" t="s">
        <v>690</v>
      </c>
      <c r="GY50">
        <v>10</v>
      </c>
      <c r="GZ50" t="s">
        <v>689</v>
      </c>
      <c r="HA50">
        <v>16</v>
      </c>
      <c r="HB50" t="s">
        <v>689</v>
      </c>
      <c r="HC50">
        <v>11</v>
      </c>
      <c r="HD50">
        <v>7</v>
      </c>
      <c r="HE50" t="s">
        <v>691</v>
      </c>
      <c r="HF50">
        <v>4</v>
      </c>
      <c r="HG50" t="s">
        <v>538</v>
      </c>
      <c r="HH50" t="s">
        <v>393</v>
      </c>
      <c r="HI50">
        <v>5</v>
      </c>
      <c r="HJ50">
        <v>5469</v>
      </c>
      <c r="HK50">
        <v>5469</v>
      </c>
      <c r="HL50">
        <v>209</v>
      </c>
      <c r="HM50">
        <v>168</v>
      </c>
      <c r="HN50">
        <v>6655</v>
      </c>
      <c r="HO50">
        <v>9046</v>
      </c>
      <c r="HP50">
        <v>1</v>
      </c>
      <c r="HQ50">
        <v>1</v>
      </c>
      <c r="HR50">
        <v>0</v>
      </c>
      <c r="HS50">
        <v>11</v>
      </c>
      <c r="HT50">
        <v>503</v>
      </c>
      <c r="HU50">
        <v>146</v>
      </c>
      <c r="HV50">
        <v>132</v>
      </c>
      <c r="HW50" t="s">
        <v>293</v>
      </c>
      <c r="HX50">
        <v>43</v>
      </c>
      <c r="HY50" t="s">
        <v>293</v>
      </c>
      <c r="HZ50" t="s">
        <v>293</v>
      </c>
      <c r="IA50" t="s">
        <v>293</v>
      </c>
      <c r="IB50" t="s">
        <v>293</v>
      </c>
      <c r="IC50" t="s">
        <v>293</v>
      </c>
      <c r="ID50" t="s">
        <v>293</v>
      </c>
      <c r="IE50" s="3">
        <v>9</v>
      </c>
      <c r="IF50" s="3" t="s">
        <v>293</v>
      </c>
      <c r="IG50" t="s">
        <v>293</v>
      </c>
      <c r="IH50">
        <v>37</v>
      </c>
      <c r="II50" t="s">
        <v>293</v>
      </c>
      <c r="IJ50" t="s">
        <v>344</v>
      </c>
      <c r="IK50" t="s">
        <v>336</v>
      </c>
      <c r="IL50" s="88">
        <v>0</v>
      </c>
      <c r="IM50" s="88">
        <v>39936</v>
      </c>
      <c r="IN50" t="s">
        <v>291</v>
      </c>
      <c r="IO50" t="s">
        <v>291</v>
      </c>
      <c r="IP50" t="s">
        <v>291</v>
      </c>
      <c r="IQ50" t="s">
        <v>293</v>
      </c>
      <c r="IR50" t="s">
        <v>293</v>
      </c>
      <c r="IS50" t="s">
        <v>328</v>
      </c>
      <c r="IT50">
        <v>6</v>
      </c>
      <c r="IY50" t="s">
        <v>302</v>
      </c>
    </row>
    <row r="51" spans="1:259" x14ac:dyDescent="0.2">
      <c r="A51">
        <v>47</v>
      </c>
      <c r="B51" t="s">
        <v>692</v>
      </c>
      <c r="C51" t="s">
        <v>693</v>
      </c>
      <c r="D51">
        <v>654</v>
      </c>
      <c r="E51" t="s">
        <v>529</v>
      </c>
      <c r="F51">
        <v>147</v>
      </c>
      <c r="G51" t="s">
        <v>694</v>
      </c>
      <c r="H51" t="s">
        <v>1429</v>
      </c>
      <c r="I51" t="s">
        <v>695</v>
      </c>
      <c r="J51" t="s">
        <v>286</v>
      </c>
      <c r="K51" t="s">
        <v>696</v>
      </c>
      <c r="L51" t="s">
        <v>697</v>
      </c>
      <c r="M51" t="s">
        <v>698</v>
      </c>
      <c r="N51" t="s">
        <v>290</v>
      </c>
      <c r="O51" t="s">
        <v>291</v>
      </c>
      <c r="V51">
        <v>0</v>
      </c>
      <c r="W51">
        <v>1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1</v>
      </c>
      <c r="AE51">
        <v>4</v>
      </c>
      <c r="AF51">
        <v>0</v>
      </c>
      <c r="AG51">
        <v>0.25</v>
      </c>
      <c r="AH51">
        <v>5.25</v>
      </c>
      <c r="AI51">
        <v>3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5</v>
      </c>
      <c r="AS51">
        <v>12</v>
      </c>
      <c r="AT51" t="s">
        <v>1053</v>
      </c>
      <c r="AU51">
        <v>12</v>
      </c>
      <c r="AV51">
        <v>18</v>
      </c>
      <c r="AW51" t="s">
        <v>1053</v>
      </c>
      <c r="AX51">
        <v>36</v>
      </c>
      <c r="AY51" t="s">
        <v>1053</v>
      </c>
      <c r="BF51">
        <v>400</v>
      </c>
      <c r="BG51" t="s">
        <v>1057</v>
      </c>
      <c r="BH51">
        <v>2</v>
      </c>
      <c r="BI51">
        <v>2.5</v>
      </c>
      <c r="BJ51" t="s">
        <v>1053</v>
      </c>
      <c r="BP51">
        <v>1</v>
      </c>
      <c r="BQ51">
        <v>1</v>
      </c>
      <c r="BR51" t="s">
        <v>1053</v>
      </c>
      <c r="BV51" t="s">
        <v>291</v>
      </c>
      <c r="BW51" t="s">
        <v>291</v>
      </c>
      <c r="BX51" t="s">
        <v>291</v>
      </c>
      <c r="BY51">
        <v>3</v>
      </c>
      <c r="BZ51">
        <v>4</v>
      </c>
      <c r="CA51">
        <v>0</v>
      </c>
      <c r="CB51">
        <v>32</v>
      </c>
      <c r="CC51">
        <v>0</v>
      </c>
      <c r="CD51" s="2" t="s">
        <v>311</v>
      </c>
      <c r="CE51" s="3">
        <v>2</v>
      </c>
      <c r="CF51" s="2">
        <v>0.71875</v>
      </c>
      <c r="CG51" s="2">
        <v>0.35416666666666669</v>
      </c>
      <c r="CH51" s="2"/>
      <c r="CI51" s="2"/>
      <c r="CJ51" s="2"/>
      <c r="CK51" s="2"/>
      <c r="CL51" t="s">
        <v>295</v>
      </c>
      <c r="CM51" s="2" t="s">
        <v>313</v>
      </c>
      <c r="CN51" s="3">
        <v>2</v>
      </c>
      <c r="CO51" s="2">
        <v>0.35416666666666669</v>
      </c>
      <c r="CP51" s="2">
        <v>0.35416666666666669</v>
      </c>
      <c r="CQ51" s="2"/>
      <c r="CR51" s="2"/>
      <c r="CS51" s="2"/>
      <c r="CT51" s="2"/>
      <c r="CU51" t="s">
        <v>383</v>
      </c>
      <c r="CV51">
        <v>484</v>
      </c>
      <c r="CW51" t="s">
        <v>293</v>
      </c>
      <c r="CX51">
        <v>1470</v>
      </c>
      <c r="CY51" t="s">
        <v>291</v>
      </c>
      <c r="CZ51" t="s">
        <v>291</v>
      </c>
      <c r="DA51" t="s">
        <v>291</v>
      </c>
      <c r="DB51" t="s">
        <v>293</v>
      </c>
      <c r="DC51" t="s">
        <v>293</v>
      </c>
      <c r="DD51" t="s">
        <v>291</v>
      </c>
      <c r="DE51">
        <v>102</v>
      </c>
      <c r="DF51">
        <v>11</v>
      </c>
      <c r="DG51">
        <v>3409</v>
      </c>
      <c r="DH51">
        <v>1553</v>
      </c>
      <c r="DI51">
        <v>10037</v>
      </c>
      <c r="DJ51">
        <v>170</v>
      </c>
      <c r="DK51">
        <v>2464</v>
      </c>
      <c r="DL51">
        <v>325</v>
      </c>
      <c r="DM51">
        <v>5</v>
      </c>
      <c r="DN51">
        <v>837</v>
      </c>
      <c r="DO51">
        <v>41</v>
      </c>
      <c r="DP51">
        <v>8159.75</v>
      </c>
      <c r="DQ51">
        <v>0</v>
      </c>
      <c r="DR51">
        <v>0</v>
      </c>
      <c r="DS51">
        <v>0</v>
      </c>
      <c r="DT51">
        <v>0</v>
      </c>
      <c r="DU51">
        <v>8</v>
      </c>
      <c r="DV51">
        <v>39</v>
      </c>
      <c r="DW51">
        <v>528</v>
      </c>
      <c r="DX51">
        <v>832</v>
      </c>
      <c r="DY51">
        <v>9</v>
      </c>
      <c r="DZ51">
        <v>179</v>
      </c>
      <c r="EA51">
        <v>70</v>
      </c>
      <c r="EB51">
        <v>516</v>
      </c>
      <c r="EC51">
        <v>28375</v>
      </c>
      <c r="ED51">
        <v>0</v>
      </c>
      <c r="EE51">
        <v>85</v>
      </c>
      <c r="EF51">
        <v>0</v>
      </c>
      <c r="EG51">
        <v>12</v>
      </c>
      <c r="EH51">
        <v>0</v>
      </c>
      <c r="EI51">
        <v>35</v>
      </c>
      <c r="EJ51">
        <v>1730</v>
      </c>
      <c r="EK51">
        <v>30105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29</v>
      </c>
      <c r="ET51">
        <v>4</v>
      </c>
      <c r="EU51">
        <v>66</v>
      </c>
      <c r="EV51">
        <v>1</v>
      </c>
      <c r="EW51">
        <v>0</v>
      </c>
      <c r="EX51">
        <v>3</v>
      </c>
      <c r="EY51">
        <v>2</v>
      </c>
      <c r="EZ51">
        <v>11</v>
      </c>
      <c r="FA51">
        <v>0</v>
      </c>
      <c r="FB51">
        <v>0</v>
      </c>
      <c r="FC51">
        <v>0</v>
      </c>
      <c r="FD51">
        <v>10114</v>
      </c>
      <c r="FE51">
        <v>85188</v>
      </c>
      <c r="FF51">
        <v>679</v>
      </c>
      <c r="FG51">
        <v>0.72867922843364885</v>
      </c>
      <c r="FH51">
        <v>2.535809966065369</v>
      </c>
      <c r="FI51">
        <v>1022</v>
      </c>
      <c r="FJ51">
        <v>347</v>
      </c>
      <c r="FK51">
        <v>332</v>
      </c>
      <c r="FL51">
        <v>1094</v>
      </c>
      <c r="FM51">
        <v>208042</v>
      </c>
      <c r="FN51">
        <v>0.25</v>
      </c>
      <c r="FO51">
        <v>478065</v>
      </c>
      <c r="FP51">
        <v>0.67</v>
      </c>
      <c r="FQ51">
        <v>517832</v>
      </c>
      <c r="FR51">
        <v>0.22</v>
      </c>
      <c r="FS51" t="s">
        <v>564</v>
      </c>
      <c r="FT51">
        <v>3</v>
      </c>
      <c r="FU51">
        <v>1</v>
      </c>
      <c r="FV51" t="s">
        <v>291</v>
      </c>
      <c r="FW51" t="s">
        <v>291</v>
      </c>
      <c r="FX51" t="s">
        <v>779</v>
      </c>
      <c r="FY51" t="s">
        <v>291</v>
      </c>
      <c r="FZ51" t="s">
        <v>1058</v>
      </c>
      <c r="GA51">
        <v>14</v>
      </c>
      <c r="GB51">
        <v>614</v>
      </c>
      <c r="GC51">
        <v>16</v>
      </c>
      <c r="GD51">
        <v>534</v>
      </c>
      <c r="GE51">
        <v>1084</v>
      </c>
      <c r="GF51" t="s">
        <v>1430</v>
      </c>
      <c r="GG51">
        <v>79</v>
      </c>
      <c r="GH51">
        <v>70</v>
      </c>
      <c r="GI51" t="s">
        <v>293</v>
      </c>
      <c r="GJ51">
        <v>76</v>
      </c>
      <c r="GK51" t="s">
        <v>293</v>
      </c>
      <c r="GL51" t="s">
        <v>293</v>
      </c>
      <c r="GM51" t="s">
        <v>293</v>
      </c>
      <c r="GN51" t="s">
        <v>293</v>
      </c>
      <c r="GO51" t="s">
        <v>293</v>
      </c>
      <c r="GP51" t="s">
        <v>293</v>
      </c>
      <c r="GQ51" t="s">
        <v>293</v>
      </c>
      <c r="GR51">
        <v>17</v>
      </c>
      <c r="GS51" t="s">
        <v>293</v>
      </c>
      <c r="GT51" t="s">
        <v>293</v>
      </c>
      <c r="GU51" t="s">
        <v>293</v>
      </c>
      <c r="GV51" t="s">
        <v>393</v>
      </c>
      <c r="GW51">
        <v>2</v>
      </c>
      <c r="GX51" t="s">
        <v>392</v>
      </c>
      <c r="GY51">
        <v>13</v>
      </c>
      <c r="GZ51" t="s">
        <v>393</v>
      </c>
      <c r="HA51">
        <v>10</v>
      </c>
      <c r="HB51" t="s">
        <v>393</v>
      </c>
      <c r="HC51">
        <v>1</v>
      </c>
      <c r="HD51">
        <v>1</v>
      </c>
      <c r="HE51" t="s">
        <v>525</v>
      </c>
      <c r="HF51">
        <v>1</v>
      </c>
      <c r="HG51" t="s">
        <v>775</v>
      </c>
      <c r="HH51" t="s">
        <v>1431</v>
      </c>
      <c r="HI51">
        <v>6</v>
      </c>
      <c r="HJ51">
        <v>6841</v>
      </c>
      <c r="HK51">
        <v>6841</v>
      </c>
      <c r="HL51">
        <v>181</v>
      </c>
      <c r="HM51">
        <v>580</v>
      </c>
      <c r="HN51">
        <v>5888</v>
      </c>
      <c r="HO51">
        <v>5756</v>
      </c>
      <c r="HP51">
        <v>0</v>
      </c>
      <c r="HQ51">
        <v>1</v>
      </c>
      <c r="HR51">
        <v>1</v>
      </c>
      <c r="HS51">
        <v>0</v>
      </c>
      <c r="HT51" t="s">
        <v>293</v>
      </c>
      <c r="HU51">
        <v>79</v>
      </c>
      <c r="HV51">
        <v>72</v>
      </c>
      <c r="HW51" t="s">
        <v>293</v>
      </c>
      <c r="HX51" t="s">
        <v>293</v>
      </c>
      <c r="HY51" t="s">
        <v>293</v>
      </c>
      <c r="HZ51" t="s">
        <v>293</v>
      </c>
      <c r="IA51" t="s">
        <v>293</v>
      </c>
      <c r="IB51" t="s">
        <v>293</v>
      </c>
      <c r="IC51" t="s">
        <v>293</v>
      </c>
      <c r="ID51" t="s">
        <v>293</v>
      </c>
      <c r="IE51" s="3">
        <v>2</v>
      </c>
      <c r="IF51" s="3" t="s">
        <v>293</v>
      </c>
      <c r="IG51" t="s">
        <v>293</v>
      </c>
      <c r="IH51">
        <v>181</v>
      </c>
      <c r="II51" t="s">
        <v>293</v>
      </c>
      <c r="IJ51" t="s">
        <v>700</v>
      </c>
      <c r="IK51" t="s">
        <v>443</v>
      </c>
      <c r="IL51" s="88" t="s">
        <v>1415</v>
      </c>
      <c r="IM51" s="88">
        <v>39650</v>
      </c>
      <c r="IN51" t="s">
        <v>291</v>
      </c>
      <c r="IO51" t="s">
        <v>291</v>
      </c>
      <c r="IP51" t="s">
        <v>291</v>
      </c>
      <c r="IQ51" t="s">
        <v>291</v>
      </c>
      <c r="IR51" t="s">
        <v>291</v>
      </c>
      <c r="IS51" t="s">
        <v>328</v>
      </c>
      <c r="IT51">
        <v>6</v>
      </c>
      <c r="IU51" t="s">
        <v>701</v>
      </c>
      <c r="IV51">
        <v>12</v>
      </c>
      <c r="IY51" t="s">
        <v>302</v>
      </c>
    </row>
    <row r="52" spans="1:259" x14ac:dyDescent="0.2">
      <c r="A52">
        <v>48</v>
      </c>
      <c r="B52" t="s">
        <v>702</v>
      </c>
      <c r="C52" t="s">
        <v>703</v>
      </c>
      <c r="D52">
        <v>808</v>
      </c>
      <c r="E52" t="s">
        <v>317</v>
      </c>
      <c r="F52">
        <v>183</v>
      </c>
      <c r="G52" t="s">
        <v>705</v>
      </c>
      <c r="H52" t="s">
        <v>704</v>
      </c>
      <c r="I52" t="s">
        <v>706</v>
      </c>
      <c r="J52" t="s">
        <v>286</v>
      </c>
      <c r="K52" t="s">
        <v>1135</v>
      </c>
      <c r="L52" t="s">
        <v>707</v>
      </c>
      <c r="M52" t="s">
        <v>1136</v>
      </c>
      <c r="N52" t="s">
        <v>322</v>
      </c>
      <c r="O52" t="s">
        <v>293</v>
      </c>
      <c r="P52" t="s">
        <v>1432</v>
      </c>
      <c r="Q52" t="s">
        <v>290</v>
      </c>
      <c r="R52" t="s">
        <v>291</v>
      </c>
      <c r="V52">
        <v>1</v>
      </c>
      <c r="W52">
        <v>1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1</v>
      </c>
      <c r="AE52">
        <v>5</v>
      </c>
      <c r="AF52">
        <v>0</v>
      </c>
      <c r="AG52">
        <v>0</v>
      </c>
      <c r="AH52">
        <v>6</v>
      </c>
      <c r="AI52">
        <v>2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3</v>
      </c>
      <c r="AS52">
        <v>4.5</v>
      </c>
      <c r="AT52" t="s">
        <v>1053</v>
      </c>
      <c r="AX52">
        <v>48</v>
      </c>
      <c r="AY52" t="s">
        <v>1054</v>
      </c>
      <c r="BP52">
        <v>2</v>
      </c>
      <c r="BQ52">
        <v>1.5</v>
      </c>
      <c r="BR52" t="s">
        <v>1054</v>
      </c>
      <c r="BV52" t="s">
        <v>291</v>
      </c>
      <c r="BW52" t="s">
        <v>291</v>
      </c>
      <c r="BX52" t="s">
        <v>293</v>
      </c>
      <c r="BY52">
        <v>2</v>
      </c>
      <c r="BZ52">
        <v>5</v>
      </c>
      <c r="CA52">
        <v>0</v>
      </c>
      <c r="CB52">
        <v>34</v>
      </c>
      <c r="CC52">
        <v>0</v>
      </c>
      <c r="CD52" s="2" t="s">
        <v>325</v>
      </c>
      <c r="CE52" s="3">
        <v>2</v>
      </c>
      <c r="CF52" s="2">
        <v>0.70833333333333337</v>
      </c>
      <c r="CG52" s="2">
        <v>0.35416666666666669</v>
      </c>
      <c r="CH52" s="2">
        <v>0.70833333333333337</v>
      </c>
      <c r="CI52" s="2">
        <v>0.80208333333333337</v>
      </c>
      <c r="CJ52" s="2">
        <v>0.91666666666666663</v>
      </c>
      <c r="CK52" s="2">
        <v>0</v>
      </c>
      <c r="CL52" t="s">
        <v>295</v>
      </c>
      <c r="CM52" s="2" t="s">
        <v>313</v>
      </c>
      <c r="CN52" s="3">
        <v>2</v>
      </c>
      <c r="CO52" s="2">
        <v>0.35416666666666669</v>
      </c>
      <c r="CP52" s="2">
        <v>0.70833333333333337</v>
      </c>
      <c r="CQ52" s="2"/>
      <c r="CR52" s="2"/>
      <c r="CS52" s="2"/>
      <c r="CT52" s="2"/>
      <c r="CV52">
        <v>740</v>
      </c>
      <c r="CW52">
        <v>560</v>
      </c>
      <c r="CX52">
        <v>491</v>
      </c>
      <c r="CY52" t="s">
        <v>291</v>
      </c>
      <c r="CZ52" t="s">
        <v>291</v>
      </c>
      <c r="DA52" t="s">
        <v>291</v>
      </c>
      <c r="DB52" t="s">
        <v>293</v>
      </c>
      <c r="DC52" t="s">
        <v>293</v>
      </c>
      <c r="DD52" t="s">
        <v>291</v>
      </c>
      <c r="DE52">
        <v>72</v>
      </c>
      <c r="DF52">
        <v>20</v>
      </c>
      <c r="DG52">
        <v>4232</v>
      </c>
      <c r="DH52">
        <v>919</v>
      </c>
      <c r="DI52">
        <v>10394</v>
      </c>
      <c r="DJ52">
        <v>84</v>
      </c>
      <c r="DK52">
        <v>1211</v>
      </c>
      <c r="DL52">
        <v>174</v>
      </c>
      <c r="DM52">
        <v>24</v>
      </c>
      <c r="DN52">
        <v>387</v>
      </c>
      <c r="DO52">
        <v>179</v>
      </c>
      <c r="DP52">
        <v>4672.5</v>
      </c>
      <c r="DQ52">
        <v>0</v>
      </c>
      <c r="DR52">
        <v>0</v>
      </c>
      <c r="DS52">
        <v>0</v>
      </c>
      <c r="DT52">
        <v>0</v>
      </c>
      <c r="DU52">
        <v>1</v>
      </c>
      <c r="DV52">
        <v>50</v>
      </c>
      <c r="DW52">
        <v>1376</v>
      </c>
      <c r="DX52">
        <v>1599</v>
      </c>
      <c r="DY52">
        <v>21</v>
      </c>
      <c r="DZ52">
        <v>185</v>
      </c>
      <c r="EA52">
        <v>43</v>
      </c>
      <c r="EB52">
        <v>68</v>
      </c>
      <c r="EC52">
        <v>35315</v>
      </c>
      <c r="ED52">
        <v>8</v>
      </c>
      <c r="EE52">
        <v>13</v>
      </c>
      <c r="EF52">
        <v>1</v>
      </c>
      <c r="EG52">
        <v>0</v>
      </c>
      <c r="EH52">
        <v>0</v>
      </c>
      <c r="EI52">
        <v>0</v>
      </c>
      <c r="EJ52">
        <v>225</v>
      </c>
      <c r="EK52">
        <v>35540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10394</v>
      </c>
      <c r="FE52">
        <v>35760.6</v>
      </c>
      <c r="FG52">
        <v>0.44550915331807778</v>
      </c>
      <c r="FH52">
        <v>1.1365560640732264</v>
      </c>
      <c r="FL52">
        <v>1064</v>
      </c>
      <c r="FM52">
        <v>351304</v>
      </c>
      <c r="FN52">
        <v>0.4</v>
      </c>
      <c r="FO52">
        <v>400114</v>
      </c>
      <c r="FP52">
        <v>1</v>
      </c>
      <c r="FQ52">
        <v>501810</v>
      </c>
      <c r="FR52">
        <v>0.2</v>
      </c>
      <c r="FS52">
        <v>3</v>
      </c>
      <c r="FT52">
        <v>3</v>
      </c>
      <c r="FU52">
        <v>1</v>
      </c>
      <c r="FV52" t="s">
        <v>291</v>
      </c>
      <c r="FW52" t="s">
        <v>293</v>
      </c>
      <c r="FX52" t="s">
        <v>293</v>
      </c>
      <c r="FY52" t="s">
        <v>291</v>
      </c>
      <c r="FZ52" t="s">
        <v>1058</v>
      </c>
      <c r="GA52">
        <v>0</v>
      </c>
      <c r="GB52">
        <v>69</v>
      </c>
      <c r="GC52">
        <v>0</v>
      </c>
      <c r="GD52">
        <v>47</v>
      </c>
      <c r="GE52">
        <v>94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28</v>
      </c>
      <c r="GM52">
        <v>0</v>
      </c>
      <c r="GN52">
        <v>0</v>
      </c>
      <c r="GO52">
        <v>0</v>
      </c>
      <c r="GP52">
        <v>0</v>
      </c>
      <c r="GQ52">
        <v>0</v>
      </c>
      <c r="GR52">
        <v>37</v>
      </c>
      <c r="GS52">
        <v>0</v>
      </c>
      <c r="GT52">
        <v>0</v>
      </c>
      <c r="GU52">
        <v>4</v>
      </c>
      <c r="GV52">
        <v>5</v>
      </c>
      <c r="GW52">
        <v>1</v>
      </c>
      <c r="GX52">
        <v>5</v>
      </c>
      <c r="GY52">
        <v>16</v>
      </c>
      <c r="GZ52">
        <v>5</v>
      </c>
      <c r="HA52">
        <v>9</v>
      </c>
      <c r="HB52">
        <v>5</v>
      </c>
      <c r="HC52">
        <v>0</v>
      </c>
      <c r="HD52">
        <v>0</v>
      </c>
      <c r="HE52" t="s">
        <v>293</v>
      </c>
      <c r="HF52">
        <v>0</v>
      </c>
      <c r="HG52" t="s">
        <v>293</v>
      </c>
      <c r="HH52" t="s">
        <v>293</v>
      </c>
      <c r="HI52">
        <v>0</v>
      </c>
      <c r="HJ52">
        <v>7387</v>
      </c>
      <c r="HK52">
        <v>7387</v>
      </c>
      <c r="HL52">
        <v>95</v>
      </c>
      <c r="HM52">
        <v>124</v>
      </c>
      <c r="HN52">
        <v>5817</v>
      </c>
      <c r="HO52">
        <v>5349</v>
      </c>
      <c r="HP52">
        <v>3</v>
      </c>
      <c r="HQ52">
        <v>3</v>
      </c>
      <c r="HR52">
        <v>3</v>
      </c>
      <c r="HS52">
        <v>25</v>
      </c>
      <c r="HT52" t="s">
        <v>293</v>
      </c>
      <c r="HU52" t="s">
        <v>293</v>
      </c>
      <c r="HV52" t="s">
        <v>293</v>
      </c>
      <c r="HW52" t="s">
        <v>293</v>
      </c>
      <c r="HX52" t="s">
        <v>293</v>
      </c>
      <c r="HY52" t="s">
        <v>293</v>
      </c>
      <c r="HZ52" t="s">
        <v>293</v>
      </c>
      <c r="IA52" t="s">
        <v>293</v>
      </c>
      <c r="IB52" t="s">
        <v>293</v>
      </c>
      <c r="IC52" t="s">
        <v>293</v>
      </c>
      <c r="ID52" t="s">
        <v>293</v>
      </c>
      <c r="IE52" s="3" t="s">
        <v>293</v>
      </c>
      <c r="IF52" s="3" t="s">
        <v>293</v>
      </c>
      <c r="IG52" t="s">
        <v>293</v>
      </c>
      <c r="IH52" t="s">
        <v>293</v>
      </c>
      <c r="II52" t="s">
        <v>293</v>
      </c>
      <c r="IJ52" t="s">
        <v>344</v>
      </c>
      <c r="IK52" t="s">
        <v>336</v>
      </c>
      <c r="IL52" s="88">
        <v>32387</v>
      </c>
      <c r="IM52" s="88">
        <v>37987</v>
      </c>
      <c r="IN52" t="s">
        <v>291</v>
      </c>
      <c r="IO52" t="s">
        <v>291</v>
      </c>
      <c r="IP52" t="s">
        <v>291</v>
      </c>
      <c r="IQ52" t="s">
        <v>293</v>
      </c>
      <c r="IR52" t="s">
        <v>293</v>
      </c>
      <c r="IS52" t="s">
        <v>708</v>
      </c>
      <c r="IT52">
        <v>6</v>
      </c>
      <c r="IY52" t="s">
        <v>302</v>
      </c>
    </row>
    <row r="53" spans="1:259" x14ac:dyDescent="0.2">
      <c r="A53">
        <v>49</v>
      </c>
      <c r="B53" t="s">
        <v>709</v>
      </c>
      <c r="C53" t="s">
        <v>710</v>
      </c>
      <c r="D53">
        <v>857</v>
      </c>
      <c r="E53" t="s">
        <v>711</v>
      </c>
      <c r="F53">
        <v>178</v>
      </c>
      <c r="G53" t="s">
        <v>712</v>
      </c>
      <c r="H53" t="s">
        <v>1433</v>
      </c>
      <c r="I53" t="s">
        <v>713</v>
      </c>
      <c r="J53" t="s">
        <v>286</v>
      </c>
      <c r="K53" t="s">
        <v>714</v>
      </c>
      <c r="L53" t="s">
        <v>715</v>
      </c>
      <c r="M53" t="s">
        <v>716</v>
      </c>
      <c r="N53" t="s">
        <v>290</v>
      </c>
      <c r="O53" t="s">
        <v>291</v>
      </c>
      <c r="P53" t="s">
        <v>717</v>
      </c>
      <c r="Q53" t="s">
        <v>324</v>
      </c>
      <c r="V53">
        <v>0</v>
      </c>
      <c r="W53">
        <v>1</v>
      </c>
      <c r="X53">
        <v>1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</v>
      </c>
      <c r="AE53">
        <v>4</v>
      </c>
      <c r="AF53">
        <v>0</v>
      </c>
      <c r="AG53">
        <v>0</v>
      </c>
      <c r="AH53">
        <v>5</v>
      </c>
      <c r="AI53">
        <v>3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1</v>
      </c>
      <c r="AS53">
        <v>2</v>
      </c>
      <c r="AT53" t="s">
        <v>1053</v>
      </c>
      <c r="AU53">
        <v>1</v>
      </c>
      <c r="AV53">
        <v>1</v>
      </c>
      <c r="AW53" t="s">
        <v>1053</v>
      </c>
      <c r="AX53">
        <v>3</v>
      </c>
      <c r="AY53" t="s">
        <v>1053</v>
      </c>
      <c r="BP53">
        <v>1</v>
      </c>
      <c r="BQ53">
        <v>1</v>
      </c>
      <c r="BR53" t="s">
        <v>1053</v>
      </c>
      <c r="BV53" t="s">
        <v>291</v>
      </c>
      <c r="BW53" t="s">
        <v>291</v>
      </c>
      <c r="BX53" t="s">
        <v>291</v>
      </c>
      <c r="BY53">
        <v>0</v>
      </c>
      <c r="BZ53">
        <v>4</v>
      </c>
      <c r="CA53">
        <v>0</v>
      </c>
      <c r="CB53">
        <v>31</v>
      </c>
      <c r="CC53">
        <v>2</v>
      </c>
      <c r="CD53" s="2" t="s">
        <v>311</v>
      </c>
      <c r="CE53" s="3">
        <v>1</v>
      </c>
      <c r="CF53" s="2">
        <v>0</v>
      </c>
      <c r="CG53" s="2">
        <v>0</v>
      </c>
      <c r="CH53" s="2">
        <v>0.71875</v>
      </c>
      <c r="CI53" s="2">
        <v>0.35416666666666669</v>
      </c>
      <c r="CJ53" s="2">
        <v>0.52083333333333337</v>
      </c>
      <c r="CK53" s="2">
        <v>0.35416666666666669</v>
      </c>
      <c r="CL53" t="s">
        <v>295</v>
      </c>
      <c r="CM53" s="2" t="s">
        <v>313</v>
      </c>
      <c r="CN53" s="3">
        <v>2</v>
      </c>
      <c r="CO53" s="2"/>
      <c r="CP53" s="2"/>
      <c r="CQ53" s="2">
        <v>0.35416666666666669</v>
      </c>
      <c r="CR53" s="2">
        <v>0.71875</v>
      </c>
      <c r="CS53" s="2">
        <v>0.35416666666666669</v>
      </c>
      <c r="CT53" s="2">
        <v>0.52083333333333337</v>
      </c>
      <c r="CU53" t="s">
        <v>1055</v>
      </c>
      <c r="CV53">
        <v>371</v>
      </c>
      <c r="CW53">
        <v>0</v>
      </c>
      <c r="CX53">
        <v>1010</v>
      </c>
      <c r="CY53" t="s">
        <v>291</v>
      </c>
      <c r="CZ53" t="s">
        <v>293</v>
      </c>
      <c r="DA53" t="s">
        <v>293</v>
      </c>
      <c r="DB53" t="s">
        <v>293</v>
      </c>
      <c r="DC53" t="s">
        <v>293</v>
      </c>
      <c r="DD53" t="s">
        <v>291</v>
      </c>
      <c r="DE53">
        <v>0</v>
      </c>
      <c r="DF53">
        <v>159</v>
      </c>
      <c r="DG53">
        <v>0</v>
      </c>
      <c r="DH53">
        <v>6102</v>
      </c>
      <c r="DI53">
        <v>12363</v>
      </c>
      <c r="DJ53">
        <v>313</v>
      </c>
      <c r="DK53">
        <v>2475</v>
      </c>
      <c r="DL53">
        <v>668</v>
      </c>
      <c r="DM53">
        <v>4</v>
      </c>
      <c r="DN53">
        <v>1085</v>
      </c>
      <c r="DO53">
        <v>249</v>
      </c>
      <c r="DP53">
        <v>10938</v>
      </c>
      <c r="DQ53">
        <v>0</v>
      </c>
      <c r="DR53">
        <v>0</v>
      </c>
      <c r="DS53">
        <v>0</v>
      </c>
      <c r="DT53">
        <v>1</v>
      </c>
      <c r="DU53">
        <v>0</v>
      </c>
      <c r="DV53">
        <v>10</v>
      </c>
      <c r="DW53">
        <v>0</v>
      </c>
      <c r="DX53">
        <v>1775</v>
      </c>
      <c r="DY53">
        <v>0</v>
      </c>
      <c r="DZ53">
        <v>574</v>
      </c>
      <c r="EA53">
        <v>0</v>
      </c>
      <c r="EB53">
        <v>725</v>
      </c>
      <c r="EC53">
        <v>40912</v>
      </c>
      <c r="ED53">
        <v>0</v>
      </c>
      <c r="EE53">
        <v>8</v>
      </c>
      <c r="EF53">
        <v>0</v>
      </c>
      <c r="EG53">
        <v>7</v>
      </c>
      <c r="EH53">
        <v>0</v>
      </c>
      <c r="EI53">
        <v>10</v>
      </c>
      <c r="EJ53">
        <v>385</v>
      </c>
      <c r="EK53">
        <v>41297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12363</v>
      </c>
      <c r="FE53">
        <v>113562.5</v>
      </c>
      <c r="FF53" t="s">
        <v>1137</v>
      </c>
      <c r="FG53">
        <v>0.8467910505535341</v>
      </c>
      <c r="FH53">
        <v>2.9305695336894528</v>
      </c>
      <c r="FI53">
        <v>923</v>
      </c>
      <c r="FJ53">
        <v>393</v>
      </c>
      <c r="FK53">
        <v>377</v>
      </c>
      <c r="FL53">
        <v>992</v>
      </c>
      <c r="FM53">
        <v>499810</v>
      </c>
      <c r="FN53">
        <v>0.49</v>
      </c>
      <c r="FO53">
        <v>456765</v>
      </c>
      <c r="FP53">
        <v>0.56000000000000005</v>
      </c>
      <c r="FQ53">
        <v>1159154</v>
      </c>
      <c r="FR53">
        <v>0.37</v>
      </c>
      <c r="FS53" t="s">
        <v>564</v>
      </c>
      <c r="FT53">
        <v>3</v>
      </c>
      <c r="FU53">
        <v>1</v>
      </c>
      <c r="FV53" t="s">
        <v>291</v>
      </c>
      <c r="FW53" t="s">
        <v>293</v>
      </c>
      <c r="FX53" t="s">
        <v>293</v>
      </c>
      <c r="FY53" t="s">
        <v>291</v>
      </c>
      <c r="FZ53" t="s">
        <v>1058</v>
      </c>
      <c r="GA53">
        <v>21</v>
      </c>
      <c r="GB53">
        <v>543</v>
      </c>
      <c r="GC53">
        <v>8</v>
      </c>
      <c r="GD53">
        <v>273</v>
      </c>
      <c r="GE53">
        <v>554</v>
      </c>
      <c r="GF53" t="s">
        <v>293</v>
      </c>
      <c r="GG53">
        <v>0</v>
      </c>
      <c r="GH53">
        <v>128</v>
      </c>
      <c r="GI53">
        <v>46</v>
      </c>
      <c r="GJ53" t="s">
        <v>293</v>
      </c>
      <c r="GK53" t="s">
        <v>293</v>
      </c>
      <c r="GL53" t="s">
        <v>293</v>
      </c>
      <c r="GM53">
        <v>0</v>
      </c>
      <c r="GN53">
        <v>0</v>
      </c>
      <c r="GO53">
        <v>2</v>
      </c>
      <c r="GP53">
        <v>0</v>
      </c>
      <c r="GQ53">
        <v>0</v>
      </c>
      <c r="GR53">
        <v>24</v>
      </c>
      <c r="GS53">
        <v>0</v>
      </c>
      <c r="GT53">
        <v>0</v>
      </c>
      <c r="GU53">
        <v>1</v>
      </c>
      <c r="GV53" t="s">
        <v>293</v>
      </c>
      <c r="GW53">
        <v>0</v>
      </c>
      <c r="GX53" t="s">
        <v>297</v>
      </c>
      <c r="GY53">
        <v>4</v>
      </c>
      <c r="GZ53" t="s">
        <v>298</v>
      </c>
      <c r="HA53">
        <v>23</v>
      </c>
      <c r="HB53" t="s">
        <v>298</v>
      </c>
      <c r="HC53">
        <v>1</v>
      </c>
      <c r="HD53">
        <v>1</v>
      </c>
      <c r="HE53" t="s">
        <v>293</v>
      </c>
      <c r="HF53">
        <v>0</v>
      </c>
      <c r="HG53" t="s">
        <v>699</v>
      </c>
      <c r="HH53" t="s">
        <v>718</v>
      </c>
      <c r="HI53">
        <v>9</v>
      </c>
      <c r="HJ53">
        <v>5921</v>
      </c>
      <c r="HK53">
        <v>5921</v>
      </c>
      <c r="HL53">
        <v>87</v>
      </c>
      <c r="HM53">
        <v>0</v>
      </c>
      <c r="HN53">
        <v>5810</v>
      </c>
      <c r="HO53">
        <v>7995</v>
      </c>
      <c r="HP53">
        <v>1</v>
      </c>
      <c r="HQ53">
        <v>0</v>
      </c>
      <c r="HR53">
        <v>12</v>
      </c>
      <c r="HS53">
        <v>17</v>
      </c>
      <c r="HT53" t="s">
        <v>293</v>
      </c>
      <c r="HU53" t="s">
        <v>293</v>
      </c>
      <c r="HV53" t="s">
        <v>293</v>
      </c>
      <c r="HW53" t="s">
        <v>293</v>
      </c>
      <c r="HX53" t="s">
        <v>293</v>
      </c>
      <c r="HY53" t="s">
        <v>293</v>
      </c>
      <c r="HZ53" t="s">
        <v>293</v>
      </c>
      <c r="IA53" t="s">
        <v>293</v>
      </c>
      <c r="IB53" t="s">
        <v>293</v>
      </c>
      <c r="IC53" t="s">
        <v>293</v>
      </c>
      <c r="ID53" t="s">
        <v>293</v>
      </c>
      <c r="IE53" s="3" t="s">
        <v>293</v>
      </c>
      <c r="IF53" s="3" t="s">
        <v>293</v>
      </c>
      <c r="IG53" t="s">
        <v>293</v>
      </c>
      <c r="IH53" t="s">
        <v>293</v>
      </c>
      <c r="II53" t="s">
        <v>293</v>
      </c>
      <c r="IJ53" t="s">
        <v>344</v>
      </c>
      <c r="IK53" t="s">
        <v>336</v>
      </c>
      <c r="IL53" s="88">
        <v>37221</v>
      </c>
      <c r="IM53" s="88">
        <v>41640</v>
      </c>
      <c r="IN53" t="s">
        <v>291</v>
      </c>
      <c r="IO53" t="s">
        <v>291</v>
      </c>
      <c r="IP53" t="s">
        <v>291</v>
      </c>
      <c r="IQ53" t="s">
        <v>291</v>
      </c>
      <c r="IR53" t="s">
        <v>291</v>
      </c>
      <c r="IS53" t="s">
        <v>1138</v>
      </c>
      <c r="IT53">
        <v>6</v>
      </c>
      <c r="IY53" t="s">
        <v>302</v>
      </c>
    </row>
    <row r="54" spans="1:259" x14ac:dyDescent="0.2">
      <c r="A54">
        <v>50</v>
      </c>
      <c r="B54" t="s">
        <v>1586</v>
      </c>
      <c r="C54" t="s">
        <v>719</v>
      </c>
      <c r="D54">
        <v>942</v>
      </c>
      <c r="E54" t="s">
        <v>317</v>
      </c>
      <c r="F54">
        <v>56</v>
      </c>
      <c r="G54" t="s">
        <v>720</v>
      </c>
      <c r="H54" t="s">
        <v>1434</v>
      </c>
      <c r="I54" t="s">
        <v>721</v>
      </c>
      <c r="J54" t="s">
        <v>286</v>
      </c>
      <c r="K54" t="s">
        <v>1139</v>
      </c>
      <c r="L54" t="s">
        <v>722</v>
      </c>
      <c r="M54" t="s">
        <v>1140</v>
      </c>
      <c r="N54" t="s">
        <v>322</v>
      </c>
      <c r="O54" t="s">
        <v>293</v>
      </c>
      <c r="P54" t="s">
        <v>1435</v>
      </c>
      <c r="Q54" t="s">
        <v>290</v>
      </c>
      <c r="R54" t="s">
        <v>293</v>
      </c>
      <c r="V54">
        <v>1</v>
      </c>
      <c r="W54">
        <v>1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1</v>
      </c>
      <c r="AE54">
        <v>3</v>
      </c>
      <c r="AF54">
        <v>1</v>
      </c>
      <c r="AG54">
        <v>0</v>
      </c>
      <c r="AH54">
        <v>5</v>
      </c>
      <c r="AI54">
        <v>1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1</v>
      </c>
      <c r="AS54">
        <v>1</v>
      </c>
      <c r="AT54" t="s">
        <v>1053</v>
      </c>
      <c r="AU54">
        <v>20</v>
      </c>
      <c r="AV54">
        <v>20</v>
      </c>
      <c r="AW54" t="s">
        <v>1053</v>
      </c>
      <c r="AX54">
        <v>20</v>
      </c>
      <c r="AY54" t="s">
        <v>1054</v>
      </c>
      <c r="BP54">
        <v>1</v>
      </c>
      <c r="BQ54">
        <v>1</v>
      </c>
      <c r="BR54" t="s">
        <v>1054</v>
      </c>
      <c r="BV54" t="s">
        <v>291</v>
      </c>
      <c r="BW54" t="s">
        <v>291</v>
      </c>
      <c r="BX54" t="s">
        <v>291</v>
      </c>
      <c r="BY54">
        <v>0</v>
      </c>
      <c r="BZ54">
        <v>3</v>
      </c>
      <c r="CA54">
        <v>0</v>
      </c>
      <c r="CB54">
        <v>22</v>
      </c>
      <c r="CC54">
        <v>0</v>
      </c>
      <c r="CD54" s="2" t="s">
        <v>311</v>
      </c>
      <c r="CE54" s="3">
        <v>2</v>
      </c>
      <c r="CF54" s="2">
        <v>0.71875</v>
      </c>
      <c r="CG54" s="2">
        <v>0.36458333333333331</v>
      </c>
      <c r="CH54" s="2">
        <v>0</v>
      </c>
      <c r="CI54" s="2">
        <v>0</v>
      </c>
      <c r="CJ54" s="2">
        <v>0</v>
      </c>
      <c r="CK54" s="2">
        <v>0</v>
      </c>
      <c r="CM54" s="2" t="s">
        <v>313</v>
      </c>
      <c r="CN54" s="3">
        <v>1</v>
      </c>
      <c r="CO54" s="2">
        <v>0.36458333333333331</v>
      </c>
      <c r="CP54" s="2">
        <v>0.71875</v>
      </c>
      <c r="CQ54" s="2"/>
      <c r="CR54" s="2"/>
      <c r="CS54" s="2"/>
      <c r="CT54" s="2"/>
      <c r="CV54">
        <v>540</v>
      </c>
      <c r="CW54">
        <v>540</v>
      </c>
      <c r="CX54">
        <v>2476</v>
      </c>
      <c r="CY54" t="s">
        <v>291</v>
      </c>
      <c r="CZ54" t="s">
        <v>291</v>
      </c>
      <c r="DA54" t="s">
        <v>291</v>
      </c>
      <c r="DB54" t="s">
        <v>291</v>
      </c>
      <c r="DC54" t="s">
        <v>293</v>
      </c>
      <c r="DD54" t="s">
        <v>291</v>
      </c>
      <c r="DE54">
        <v>0</v>
      </c>
      <c r="DF54">
        <v>721</v>
      </c>
      <c r="DG54">
        <v>0</v>
      </c>
      <c r="DH54">
        <v>5952</v>
      </c>
      <c r="DI54">
        <v>12625</v>
      </c>
      <c r="DJ54">
        <v>12</v>
      </c>
      <c r="DK54">
        <v>1877</v>
      </c>
      <c r="DL54">
        <v>579</v>
      </c>
      <c r="DM54">
        <v>5</v>
      </c>
      <c r="DN54">
        <v>1085</v>
      </c>
      <c r="DO54">
        <v>231</v>
      </c>
      <c r="DP54">
        <v>9036.25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1804</v>
      </c>
      <c r="DY54">
        <v>0</v>
      </c>
      <c r="DZ54">
        <v>355</v>
      </c>
      <c r="EA54">
        <v>0</v>
      </c>
      <c r="EB54">
        <v>306</v>
      </c>
      <c r="EC54">
        <v>29485</v>
      </c>
      <c r="ED54">
        <v>0</v>
      </c>
      <c r="EE54">
        <v>240</v>
      </c>
      <c r="EF54">
        <v>0</v>
      </c>
      <c r="EG54">
        <v>28</v>
      </c>
      <c r="EH54">
        <v>0</v>
      </c>
      <c r="EI54">
        <v>3</v>
      </c>
      <c r="EJ54">
        <v>2880</v>
      </c>
      <c r="EK54">
        <v>32365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71</v>
      </c>
      <c r="EU54">
        <v>142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12767</v>
      </c>
      <c r="FE54">
        <v>77265</v>
      </c>
      <c r="FG54">
        <v>0.67029523032415994</v>
      </c>
      <c r="FH54">
        <v>1.9104665825977301</v>
      </c>
      <c r="FM54">
        <v>608364</v>
      </c>
      <c r="FN54">
        <v>0.4</v>
      </c>
      <c r="FO54">
        <v>376142</v>
      </c>
      <c r="FP54">
        <v>0.6</v>
      </c>
      <c r="FQ54">
        <v>231810</v>
      </c>
      <c r="FR54">
        <v>0.1</v>
      </c>
      <c r="FS54">
        <v>2</v>
      </c>
      <c r="FT54">
        <v>3</v>
      </c>
      <c r="FU54">
        <v>1</v>
      </c>
      <c r="FV54" t="s">
        <v>291</v>
      </c>
      <c r="FW54" t="s">
        <v>293</v>
      </c>
      <c r="FX54" t="s">
        <v>293</v>
      </c>
      <c r="FY54" t="s">
        <v>291</v>
      </c>
      <c r="FZ54" t="s">
        <v>1058</v>
      </c>
      <c r="GA54">
        <v>0</v>
      </c>
      <c r="GB54">
        <v>427</v>
      </c>
      <c r="GC54">
        <v>0</v>
      </c>
      <c r="GD54">
        <v>357</v>
      </c>
      <c r="GE54">
        <v>714</v>
      </c>
      <c r="GF54" t="s">
        <v>1436</v>
      </c>
      <c r="GG54">
        <v>6</v>
      </c>
      <c r="GH54">
        <v>1</v>
      </c>
      <c r="GI54">
        <v>878</v>
      </c>
      <c r="GJ54" t="s">
        <v>293</v>
      </c>
      <c r="GK54">
        <v>0</v>
      </c>
      <c r="GL54">
        <v>0</v>
      </c>
      <c r="GM54" t="s">
        <v>293</v>
      </c>
      <c r="GN54" t="s">
        <v>293</v>
      </c>
      <c r="GO54" t="s">
        <v>293</v>
      </c>
      <c r="GP54" t="s">
        <v>293</v>
      </c>
      <c r="GQ54" t="s">
        <v>293</v>
      </c>
      <c r="GR54" t="s">
        <v>293</v>
      </c>
      <c r="GS54">
        <v>122</v>
      </c>
      <c r="GT54" t="s">
        <v>293</v>
      </c>
      <c r="GU54" t="s">
        <v>293</v>
      </c>
      <c r="GV54">
        <v>1</v>
      </c>
      <c r="GW54">
        <v>0</v>
      </c>
      <c r="GX54">
        <v>1</v>
      </c>
      <c r="GY54">
        <v>0</v>
      </c>
      <c r="GZ54">
        <v>1</v>
      </c>
      <c r="HA54">
        <v>0</v>
      </c>
      <c r="HB54">
        <v>1</v>
      </c>
      <c r="HC54">
        <v>0</v>
      </c>
      <c r="HD54">
        <v>0</v>
      </c>
      <c r="HE54">
        <v>1</v>
      </c>
      <c r="HF54">
        <v>0</v>
      </c>
      <c r="HG54" t="s">
        <v>293</v>
      </c>
      <c r="HH54" t="s">
        <v>723</v>
      </c>
      <c r="HI54">
        <v>0</v>
      </c>
      <c r="HJ54">
        <v>13102</v>
      </c>
      <c r="HK54">
        <v>13102</v>
      </c>
      <c r="HL54">
        <v>118</v>
      </c>
      <c r="HM54">
        <v>117</v>
      </c>
      <c r="HN54">
        <v>12807</v>
      </c>
      <c r="HO54">
        <v>8297</v>
      </c>
      <c r="HP54">
        <v>0</v>
      </c>
      <c r="HQ54">
        <v>0</v>
      </c>
      <c r="HR54">
        <v>3</v>
      </c>
      <c r="HS54">
        <v>17</v>
      </c>
      <c r="HT54">
        <v>83</v>
      </c>
      <c r="HU54">
        <v>153</v>
      </c>
      <c r="HV54">
        <v>125</v>
      </c>
      <c r="HW54" t="s">
        <v>293</v>
      </c>
      <c r="HX54" t="s">
        <v>293</v>
      </c>
      <c r="HY54" t="s">
        <v>293</v>
      </c>
      <c r="HZ54" t="s">
        <v>293</v>
      </c>
      <c r="IA54" t="s">
        <v>293</v>
      </c>
      <c r="IB54" t="s">
        <v>293</v>
      </c>
      <c r="IC54" t="s">
        <v>293</v>
      </c>
      <c r="ID54" t="s">
        <v>293</v>
      </c>
      <c r="IE54" s="3" t="s">
        <v>293</v>
      </c>
      <c r="IF54" s="3" t="s">
        <v>293</v>
      </c>
      <c r="IG54" t="s">
        <v>293</v>
      </c>
      <c r="IH54" t="s">
        <v>293</v>
      </c>
      <c r="II54" t="s">
        <v>293</v>
      </c>
      <c r="IJ54" t="s">
        <v>344</v>
      </c>
      <c r="IK54" t="s">
        <v>336</v>
      </c>
      <c r="IL54" s="88">
        <v>0</v>
      </c>
      <c r="IM54" s="88">
        <v>39203</v>
      </c>
      <c r="IN54" t="s">
        <v>291</v>
      </c>
      <c r="IO54" t="s">
        <v>291</v>
      </c>
      <c r="IP54" t="s">
        <v>291</v>
      </c>
      <c r="IQ54" t="s">
        <v>293</v>
      </c>
      <c r="IR54" t="s">
        <v>293</v>
      </c>
      <c r="IS54" t="s">
        <v>724</v>
      </c>
      <c r="IT54">
        <v>6</v>
      </c>
      <c r="IY54" t="s">
        <v>302</v>
      </c>
    </row>
    <row r="55" spans="1:259" x14ac:dyDescent="0.2">
      <c r="A55">
        <v>51</v>
      </c>
      <c r="B55" t="s">
        <v>725</v>
      </c>
      <c r="C55" t="s">
        <v>1046</v>
      </c>
      <c r="D55">
        <v>978</v>
      </c>
      <c r="E55" t="s">
        <v>317</v>
      </c>
      <c r="F55">
        <v>378</v>
      </c>
      <c r="G55" t="s">
        <v>726</v>
      </c>
      <c r="H55" t="s">
        <v>1141</v>
      </c>
      <c r="I55" t="s">
        <v>727</v>
      </c>
      <c r="J55">
        <v>3285</v>
      </c>
      <c r="K55" t="s">
        <v>1437</v>
      </c>
      <c r="L55" t="s">
        <v>1588</v>
      </c>
      <c r="M55" t="s">
        <v>1142</v>
      </c>
      <c r="N55" t="s">
        <v>993</v>
      </c>
      <c r="O55" t="s">
        <v>291</v>
      </c>
      <c r="P55" t="s">
        <v>1438</v>
      </c>
      <c r="Q55" t="s">
        <v>1105</v>
      </c>
      <c r="R55" t="s">
        <v>291</v>
      </c>
      <c r="V55">
        <v>1</v>
      </c>
      <c r="W55">
        <v>0</v>
      </c>
      <c r="X55">
        <v>0</v>
      </c>
      <c r="Y55">
        <v>1</v>
      </c>
      <c r="Z55">
        <v>0</v>
      </c>
      <c r="AA55">
        <v>1</v>
      </c>
      <c r="AB55">
        <v>0.1</v>
      </c>
      <c r="AC55">
        <v>0</v>
      </c>
      <c r="AD55">
        <v>1</v>
      </c>
      <c r="AE55">
        <v>7</v>
      </c>
      <c r="AF55">
        <v>1</v>
      </c>
      <c r="AG55">
        <v>0.5</v>
      </c>
      <c r="AH55">
        <v>9.6</v>
      </c>
      <c r="AI55">
        <v>1</v>
      </c>
      <c r="AJ55">
        <v>0.1</v>
      </c>
      <c r="AK55">
        <v>0</v>
      </c>
      <c r="AL55">
        <v>1.25</v>
      </c>
      <c r="AM55">
        <v>1.35</v>
      </c>
      <c r="AN55">
        <v>0</v>
      </c>
      <c r="AO55">
        <v>1</v>
      </c>
      <c r="AP55">
        <v>0</v>
      </c>
      <c r="AQ55">
        <v>1</v>
      </c>
      <c r="AR55">
        <v>9</v>
      </c>
      <c r="AS55">
        <v>9</v>
      </c>
      <c r="AT55" t="s">
        <v>1053</v>
      </c>
      <c r="AU55">
        <v>40</v>
      </c>
      <c r="AV55">
        <v>120</v>
      </c>
      <c r="AW55" t="s">
        <v>1053</v>
      </c>
      <c r="AX55">
        <v>40</v>
      </c>
      <c r="AY55" t="s">
        <v>1054</v>
      </c>
      <c r="BH55">
        <v>1</v>
      </c>
      <c r="BI55">
        <v>1</v>
      </c>
      <c r="BJ55" t="s">
        <v>1053</v>
      </c>
      <c r="BK55">
        <v>16</v>
      </c>
      <c r="BL55">
        <v>32</v>
      </c>
      <c r="BM55" t="s">
        <v>1054</v>
      </c>
      <c r="BP55">
        <v>13</v>
      </c>
      <c r="BQ55">
        <v>8.6999999999999993</v>
      </c>
      <c r="BR55" t="s">
        <v>1054</v>
      </c>
      <c r="BS55">
        <v>2</v>
      </c>
      <c r="BT55">
        <v>16</v>
      </c>
      <c r="BU55" t="s">
        <v>1057</v>
      </c>
      <c r="BV55" t="s">
        <v>291</v>
      </c>
      <c r="BW55" t="s">
        <v>291</v>
      </c>
      <c r="BX55" t="s">
        <v>291</v>
      </c>
      <c r="BY55">
        <v>0</v>
      </c>
      <c r="BZ55">
        <v>1</v>
      </c>
      <c r="CA55">
        <v>0</v>
      </c>
      <c r="CB55">
        <v>0</v>
      </c>
      <c r="CC55">
        <v>0</v>
      </c>
      <c r="CD55" s="2" t="s">
        <v>383</v>
      </c>
      <c r="CE55" s="3">
        <v>1</v>
      </c>
      <c r="CF55" s="2">
        <v>0.91666666666666663</v>
      </c>
      <c r="CG55" s="2">
        <v>0.20833333333333334</v>
      </c>
      <c r="CH55" s="2">
        <v>0.71875</v>
      </c>
      <c r="CI55" s="2">
        <v>0.91666666666666663</v>
      </c>
      <c r="CJ55" s="2">
        <v>0.20833333333333334</v>
      </c>
      <c r="CK55" s="2">
        <v>0.35416666666666669</v>
      </c>
      <c r="CL55" t="s">
        <v>295</v>
      </c>
      <c r="CM55" s="2" t="s">
        <v>383</v>
      </c>
      <c r="CN55" s="3">
        <v>1</v>
      </c>
      <c r="CO55" s="2">
        <v>0.91666666666666663</v>
      </c>
      <c r="CP55" s="2">
        <v>0.20833333333333334</v>
      </c>
      <c r="CQ55" s="2">
        <v>0.35416666666666669</v>
      </c>
      <c r="CR55" s="2">
        <v>0.91666666666666663</v>
      </c>
      <c r="CS55" s="2">
        <v>0.20833333333333334</v>
      </c>
      <c r="CT55" s="2">
        <v>0.35416666666666669</v>
      </c>
      <c r="CU55" t="s">
        <v>1055</v>
      </c>
      <c r="CV55">
        <v>1389</v>
      </c>
      <c r="CW55">
        <v>878</v>
      </c>
      <c r="CX55">
        <v>1089</v>
      </c>
      <c r="CY55" t="s">
        <v>291</v>
      </c>
      <c r="CZ55" t="s">
        <v>291</v>
      </c>
      <c r="DA55" t="s">
        <v>291</v>
      </c>
      <c r="DB55" t="s">
        <v>291</v>
      </c>
      <c r="DC55" t="s">
        <v>293</v>
      </c>
      <c r="DD55" t="s">
        <v>291</v>
      </c>
      <c r="DE55">
        <v>0</v>
      </c>
      <c r="DF55">
        <v>587</v>
      </c>
      <c r="DG55">
        <v>0</v>
      </c>
      <c r="DH55">
        <v>5142</v>
      </c>
      <c r="DI55">
        <v>10871</v>
      </c>
      <c r="DJ55">
        <v>198</v>
      </c>
      <c r="DK55">
        <v>2532</v>
      </c>
      <c r="DL55">
        <v>20</v>
      </c>
      <c r="DM55">
        <v>34</v>
      </c>
      <c r="DN55">
        <v>1385</v>
      </c>
      <c r="DO55">
        <v>0</v>
      </c>
      <c r="DP55">
        <v>8141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9</v>
      </c>
      <c r="DW55">
        <v>0</v>
      </c>
      <c r="DX55">
        <v>1111</v>
      </c>
      <c r="DY55">
        <v>0</v>
      </c>
      <c r="DZ55">
        <v>7</v>
      </c>
      <c r="EA55">
        <v>0</v>
      </c>
      <c r="EB55">
        <v>10</v>
      </c>
      <c r="EC55">
        <v>11460</v>
      </c>
      <c r="ED55">
        <v>0</v>
      </c>
      <c r="EE55">
        <v>56</v>
      </c>
      <c r="EF55">
        <v>0</v>
      </c>
      <c r="EG55">
        <v>5</v>
      </c>
      <c r="EH55">
        <v>0</v>
      </c>
      <c r="EI55">
        <v>0</v>
      </c>
      <c r="EJ55">
        <v>635</v>
      </c>
      <c r="EK55">
        <v>12095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1</v>
      </c>
      <c r="ES55">
        <v>0</v>
      </c>
      <c r="ET55">
        <v>0</v>
      </c>
      <c r="EU55">
        <v>1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10872</v>
      </c>
      <c r="FE55">
        <v>76913</v>
      </c>
      <c r="FF55">
        <v>664</v>
      </c>
      <c r="FG55">
        <v>0.68991525423728817</v>
      </c>
      <c r="FH55">
        <v>2.1726836158192091</v>
      </c>
      <c r="FI55">
        <v>1142</v>
      </c>
      <c r="FJ55">
        <v>250</v>
      </c>
      <c r="FK55">
        <v>472</v>
      </c>
      <c r="FL55">
        <v>1492</v>
      </c>
      <c r="FM55">
        <v>534262</v>
      </c>
      <c r="FN55">
        <v>0.6</v>
      </c>
      <c r="FO55">
        <v>261208</v>
      </c>
      <c r="FP55">
        <v>0.4</v>
      </c>
      <c r="FQ55">
        <v>626551</v>
      </c>
      <c r="FR55">
        <v>0.7</v>
      </c>
      <c r="FS55">
        <v>4</v>
      </c>
      <c r="FT55">
        <v>4</v>
      </c>
      <c r="FU55">
        <v>1</v>
      </c>
      <c r="FV55" t="s">
        <v>291</v>
      </c>
      <c r="FW55" t="s">
        <v>291</v>
      </c>
      <c r="FX55" t="s">
        <v>293</v>
      </c>
      <c r="FY55" t="s">
        <v>291</v>
      </c>
      <c r="FZ55" t="s">
        <v>1058</v>
      </c>
      <c r="GA55">
        <v>72</v>
      </c>
      <c r="GB55">
        <v>563</v>
      </c>
      <c r="GC55">
        <v>56</v>
      </c>
      <c r="GD55">
        <v>436</v>
      </c>
      <c r="GE55">
        <v>928</v>
      </c>
      <c r="GF55" t="s">
        <v>293</v>
      </c>
      <c r="GG55">
        <v>0</v>
      </c>
      <c r="GH55" t="s">
        <v>293</v>
      </c>
      <c r="GI55" t="s">
        <v>293</v>
      </c>
      <c r="GJ55" t="s">
        <v>293</v>
      </c>
      <c r="GK55" t="s">
        <v>293</v>
      </c>
      <c r="GL55" t="s">
        <v>293</v>
      </c>
      <c r="GM55">
        <v>0</v>
      </c>
      <c r="GN55" t="s">
        <v>551</v>
      </c>
      <c r="GO55">
        <v>0</v>
      </c>
      <c r="GP55">
        <v>1</v>
      </c>
      <c r="GQ55" t="s">
        <v>293</v>
      </c>
      <c r="GR55">
        <v>17</v>
      </c>
      <c r="GS55" t="s">
        <v>293</v>
      </c>
      <c r="GT55">
        <v>2</v>
      </c>
      <c r="GU55">
        <v>2</v>
      </c>
      <c r="GV55" t="s">
        <v>718</v>
      </c>
      <c r="GW55">
        <v>0</v>
      </c>
      <c r="GX55" t="s">
        <v>298</v>
      </c>
      <c r="GY55">
        <v>0</v>
      </c>
      <c r="GZ55" t="s">
        <v>297</v>
      </c>
      <c r="HA55">
        <v>0</v>
      </c>
      <c r="HB55" t="s">
        <v>297</v>
      </c>
      <c r="HC55">
        <v>0</v>
      </c>
      <c r="HD55">
        <v>0</v>
      </c>
      <c r="HE55">
        <v>5</v>
      </c>
      <c r="HF55">
        <v>0</v>
      </c>
      <c r="HG55" t="s">
        <v>1143</v>
      </c>
      <c r="HH55">
        <v>5</v>
      </c>
      <c r="HI55">
        <v>0</v>
      </c>
      <c r="HJ55">
        <v>12365</v>
      </c>
      <c r="HK55">
        <v>12365</v>
      </c>
      <c r="HL55">
        <v>89</v>
      </c>
      <c r="HM55">
        <v>79</v>
      </c>
      <c r="HN55">
        <v>11377</v>
      </c>
      <c r="HO55">
        <v>7236</v>
      </c>
      <c r="HP55">
        <v>0</v>
      </c>
      <c r="HQ55">
        <v>0</v>
      </c>
      <c r="HR55">
        <v>0</v>
      </c>
      <c r="HS55" t="s">
        <v>551</v>
      </c>
      <c r="HT55">
        <v>47</v>
      </c>
      <c r="HU55" t="s">
        <v>293</v>
      </c>
      <c r="HV55" t="s">
        <v>293</v>
      </c>
      <c r="HW55" t="s">
        <v>293</v>
      </c>
      <c r="HX55" t="s">
        <v>293</v>
      </c>
      <c r="HY55" t="s">
        <v>293</v>
      </c>
      <c r="HZ55" t="s">
        <v>293</v>
      </c>
      <c r="IA55" t="s">
        <v>293</v>
      </c>
      <c r="IB55" t="s">
        <v>293</v>
      </c>
      <c r="IC55" t="s">
        <v>293</v>
      </c>
      <c r="ID55" t="s">
        <v>293</v>
      </c>
      <c r="IE55" s="3" t="s">
        <v>293</v>
      </c>
      <c r="IF55" s="3" t="s">
        <v>293</v>
      </c>
      <c r="IG55" t="s">
        <v>293</v>
      </c>
      <c r="IH55" t="s">
        <v>293</v>
      </c>
      <c r="II55" t="s">
        <v>293</v>
      </c>
      <c r="IJ55" t="s">
        <v>344</v>
      </c>
      <c r="IK55" t="s">
        <v>336</v>
      </c>
      <c r="IL55" s="88">
        <v>39052</v>
      </c>
      <c r="IM55" s="88">
        <v>41306</v>
      </c>
      <c r="IN55" t="s">
        <v>291</v>
      </c>
      <c r="IO55" t="s">
        <v>291</v>
      </c>
      <c r="IP55" t="s">
        <v>291</v>
      </c>
      <c r="IQ55" t="s">
        <v>293</v>
      </c>
      <c r="IR55" t="s">
        <v>291</v>
      </c>
      <c r="IS55" t="s">
        <v>328</v>
      </c>
      <c r="IT55">
        <v>6</v>
      </c>
      <c r="IY55" t="s">
        <v>302</v>
      </c>
    </row>
    <row r="56" spans="1:259" x14ac:dyDescent="0.2">
      <c r="A56">
        <v>52</v>
      </c>
      <c r="B56" t="s">
        <v>1587</v>
      </c>
      <c r="C56" t="s">
        <v>728</v>
      </c>
      <c r="D56">
        <v>800</v>
      </c>
      <c r="E56" t="s">
        <v>317</v>
      </c>
      <c r="F56">
        <v>200</v>
      </c>
      <c r="G56" t="s">
        <v>730</v>
      </c>
      <c r="H56" t="s">
        <v>729</v>
      </c>
      <c r="I56" t="s">
        <v>731</v>
      </c>
      <c r="J56">
        <v>2372</v>
      </c>
      <c r="K56" t="s">
        <v>732</v>
      </c>
      <c r="L56" t="s">
        <v>1526</v>
      </c>
      <c r="O56" t="s">
        <v>293</v>
      </c>
      <c r="P56" t="s">
        <v>1439</v>
      </c>
      <c r="Q56" t="s">
        <v>290</v>
      </c>
      <c r="R56" t="s">
        <v>293</v>
      </c>
      <c r="V56">
        <v>0</v>
      </c>
      <c r="W56">
        <v>1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1</v>
      </c>
      <c r="AE56">
        <v>4</v>
      </c>
      <c r="AF56">
        <v>0</v>
      </c>
      <c r="AG56">
        <v>0</v>
      </c>
      <c r="AH56">
        <v>5</v>
      </c>
      <c r="AI56">
        <v>2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2</v>
      </c>
      <c r="AS56">
        <v>3</v>
      </c>
      <c r="AT56" t="s">
        <v>1053</v>
      </c>
      <c r="AX56">
        <v>22</v>
      </c>
      <c r="AY56" t="s">
        <v>1054</v>
      </c>
      <c r="BF56">
        <v>96</v>
      </c>
      <c r="BG56" t="s">
        <v>1054</v>
      </c>
      <c r="BH56">
        <v>1</v>
      </c>
      <c r="BI56">
        <v>0.25</v>
      </c>
      <c r="BJ56" t="s">
        <v>1054</v>
      </c>
      <c r="BN56">
        <v>8</v>
      </c>
      <c r="BO56" t="s">
        <v>1054</v>
      </c>
      <c r="BV56" t="s">
        <v>293</v>
      </c>
      <c r="BW56" t="s">
        <v>293</v>
      </c>
      <c r="BX56" t="s">
        <v>293</v>
      </c>
      <c r="BZ56">
        <v>15</v>
      </c>
      <c r="CA56">
        <v>0</v>
      </c>
      <c r="CB56">
        <v>0</v>
      </c>
      <c r="CC56">
        <v>0</v>
      </c>
      <c r="CD56" s="2" t="s">
        <v>311</v>
      </c>
      <c r="CE56" s="3">
        <v>1</v>
      </c>
      <c r="CF56" s="2">
        <v>0.70833333333333337</v>
      </c>
      <c r="CG56" s="2">
        <v>0.36458333333333331</v>
      </c>
      <c r="CH56" s="2"/>
      <c r="CI56" s="2"/>
      <c r="CJ56" s="2"/>
      <c r="CK56" s="2"/>
      <c r="CL56" t="s">
        <v>295</v>
      </c>
      <c r="CM56" s="2" t="s">
        <v>313</v>
      </c>
      <c r="CN56" s="3">
        <v>1</v>
      </c>
      <c r="CO56" s="2">
        <v>0.36458333333333331</v>
      </c>
      <c r="CP56" s="2">
        <v>0.70833333333333337</v>
      </c>
      <c r="CQ56" s="2"/>
      <c r="CR56" s="2"/>
      <c r="CS56" s="2"/>
      <c r="CT56" s="2"/>
      <c r="CU56" t="s">
        <v>1079</v>
      </c>
      <c r="CV56">
        <v>2171</v>
      </c>
      <c r="CW56">
        <v>2171</v>
      </c>
      <c r="CX56">
        <v>3168</v>
      </c>
      <c r="CY56" t="s">
        <v>291</v>
      </c>
      <c r="CZ56" t="s">
        <v>291</v>
      </c>
      <c r="DA56" t="s">
        <v>291</v>
      </c>
      <c r="DB56" t="s">
        <v>293</v>
      </c>
      <c r="DC56" t="s">
        <v>293</v>
      </c>
      <c r="DD56" t="s">
        <v>291</v>
      </c>
      <c r="DE56">
        <v>0</v>
      </c>
      <c r="DF56">
        <v>528</v>
      </c>
      <c r="DG56">
        <v>0</v>
      </c>
      <c r="DH56">
        <v>5424</v>
      </c>
      <c r="DI56">
        <v>11376</v>
      </c>
      <c r="DJ56">
        <v>179</v>
      </c>
      <c r="DK56">
        <v>758</v>
      </c>
      <c r="DL56">
        <v>799</v>
      </c>
      <c r="DM56">
        <v>90</v>
      </c>
      <c r="DN56">
        <v>128</v>
      </c>
      <c r="DO56">
        <v>352</v>
      </c>
      <c r="DP56">
        <v>6445.25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1968</v>
      </c>
      <c r="DY56">
        <v>0</v>
      </c>
      <c r="DZ56">
        <v>25</v>
      </c>
      <c r="EA56">
        <v>0</v>
      </c>
      <c r="EB56">
        <v>56</v>
      </c>
      <c r="EC56">
        <v>21175</v>
      </c>
      <c r="ED56">
        <v>0</v>
      </c>
      <c r="EE56">
        <v>24</v>
      </c>
      <c r="EF56">
        <v>0</v>
      </c>
      <c r="EG56">
        <v>2</v>
      </c>
      <c r="EH56">
        <v>0</v>
      </c>
      <c r="EI56">
        <v>0</v>
      </c>
      <c r="EJ56">
        <v>270</v>
      </c>
      <c r="EK56">
        <v>21445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</v>
      </c>
      <c r="ES56">
        <v>0</v>
      </c>
      <c r="ET56">
        <v>5</v>
      </c>
      <c r="EU56">
        <v>11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11387</v>
      </c>
      <c r="FE56">
        <v>76489</v>
      </c>
      <c r="FF56">
        <v>1060</v>
      </c>
      <c r="FG56">
        <v>0.54942033927201428</v>
      </c>
      <c r="FH56">
        <v>2.1734151677890488</v>
      </c>
      <c r="FI56">
        <v>1270</v>
      </c>
      <c r="FJ56">
        <v>401</v>
      </c>
      <c r="FK56">
        <v>442</v>
      </c>
      <c r="FL56">
        <v>1468</v>
      </c>
      <c r="FM56">
        <v>721134</v>
      </c>
      <c r="FN56">
        <v>0.73</v>
      </c>
      <c r="FO56">
        <v>283396</v>
      </c>
      <c r="FP56">
        <v>0.64</v>
      </c>
      <c r="FQ56">
        <v>1159033</v>
      </c>
      <c r="FR56">
        <v>0.69</v>
      </c>
      <c r="FS56">
        <v>3</v>
      </c>
      <c r="FT56">
        <v>3</v>
      </c>
      <c r="FU56">
        <v>1</v>
      </c>
      <c r="FV56" t="s">
        <v>291</v>
      </c>
      <c r="FW56" t="s">
        <v>293</v>
      </c>
      <c r="FX56" t="s">
        <v>293</v>
      </c>
      <c r="FY56" t="s">
        <v>291</v>
      </c>
      <c r="FZ56" t="s">
        <v>1058</v>
      </c>
      <c r="GA56">
        <v>21</v>
      </c>
      <c r="GB56">
        <v>270</v>
      </c>
      <c r="GC56">
        <v>16</v>
      </c>
      <c r="GD56">
        <v>164</v>
      </c>
      <c r="GE56">
        <v>344</v>
      </c>
      <c r="GF56" t="s">
        <v>293</v>
      </c>
      <c r="GG56">
        <v>0</v>
      </c>
      <c r="GH56" t="s">
        <v>293</v>
      </c>
      <c r="GI56" t="s">
        <v>293</v>
      </c>
      <c r="GJ56" t="s">
        <v>293</v>
      </c>
      <c r="GK56" t="s">
        <v>293</v>
      </c>
      <c r="GL56" t="s">
        <v>293</v>
      </c>
      <c r="GM56" t="s">
        <v>293</v>
      </c>
      <c r="GN56" t="s">
        <v>293</v>
      </c>
      <c r="GO56">
        <v>1</v>
      </c>
      <c r="GP56">
        <v>2</v>
      </c>
      <c r="GQ56" t="s">
        <v>293</v>
      </c>
      <c r="GR56">
        <v>16</v>
      </c>
      <c r="GS56" t="s">
        <v>293</v>
      </c>
      <c r="GT56" t="s">
        <v>293</v>
      </c>
      <c r="GU56" t="s">
        <v>293</v>
      </c>
      <c r="GV56" t="s">
        <v>293</v>
      </c>
      <c r="GW56">
        <v>0</v>
      </c>
      <c r="GX56">
        <v>4</v>
      </c>
      <c r="GY56">
        <v>4</v>
      </c>
      <c r="GZ56" t="s">
        <v>333</v>
      </c>
      <c r="HA56">
        <v>17</v>
      </c>
      <c r="HB56" t="s">
        <v>333</v>
      </c>
      <c r="HC56">
        <v>9</v>
      </c>
      <c r="HD56">
        <v>8</v>
      </c>
      <c r="HE56">
        <v>6</v>
      </c>
      <c r="HF56">
        <v>2</v>
      </c>
      <c r="HG56" t="s">
        <v>293</v>
      </c>
      <c r="HH56" t="s">
        <v>293</v>
      </c>
      <c r="HI56">
        <v>0</v>
      </c>
      <c r="HJ56">
        <v>9548</v>
      </c>
      <c r="HK56">
        <v>9548</v>
      </c>
      <c r="HL56">
        <v>98</v>
      </c>
      <c r="HM56">
        <v>98</v>
      </c>
      <c r="HN56">
        <v>9548</v>
      </c>
      <c r="HO56">
        <v>10714</v>
      </c>
      <c r="HP56" t="s">
        <v>293</v>
      </c>
      <c r="HQ56">
        <v>3</v>
      </c>
      <c r="HR56">
        <v>3</v>
      </c>
      <c r="HS56" t="s">
        <v>293</v>
      </c>
      <c r="HT56" t="s">
        <v>293</v>
      </c>
      <c r="HU56" t="s">
        <v>293</v>
      </c>
      <c r="HV56" t="s">
        <v>293</v>
      </c>
      <c r="HW56" t="s">
        <v>293</v>
      </c>
      <c r="HX56">
        <v>26</v>
      </c>
      <c r="HY56" t="s">
        <v>293</v>
      </c>
      <c r="HZ56" t="s">
        <v>293</v>
      </c>
      <c r="IA56" t="s">
        <v>293</v>
      </c>
      <c r="IB56" t="s">
        <v>293</v>
      </c>
      <c r="IC56" t="s">
        <v>293</v>
      </c>
      <c r="ID56" t="s">
        <v>293</v>
      </c>
      <c r="IE56" s="3" t="s">
        <v>293</v>
      </c>
      <c r="IF56" s="3" t="s">
        <v>293</v>
      </c>
      <c r="IG56" t="s">
        <v>293</v>
      </c>
      <c r="IH56" t="s">
        <v>293</v>
      </c>
      <c r="II56" t="s">
        <v>293</v>
      </c>
      <c r="IJ56" t="s">
        <v>733</v>
      </c>
      <c r="IK56" t="s">
        <v>734</v>
      </c>
      <c r="IL56" s="88">
        <v>36281</v>
      </c>
      <c r="IM56" s="88">
        <v>40299</v>
      </c>
      <c r="IN56" t="s">
        <v>291</v>
      </c>
      <c r="IO56" t="s">
        <v>291</v>
      </c>
      <c r="IP56" t="s">
        <v>291</v>
      </c>
      <c r="IQ56" t="s">
        <v>293</v>
      </c>
      <c r="IR56" t="s">
        <v>293</v>
      </c>
      <c r="IS56" t="s">
        <v>328</v>
      </c>
      <c r="IT56">
        <v>6</v>
      </c>
      <c r="IY56" t="s">
        <v>302</v>
      </c>
    </row>
    <row r="57" spans="1:259" x14ac:dyDescent="0.2">
      <c r="A57">
        <v>53</v>
      </c>
      <c r="B57" t="s">
        <v>735</v>
      </c>
      <c r="C57" t="s">
        <v>736</v>
      </c>
      <c r="D57">
        <v>1166</v>
      </c>
      <c r="E57" t="s">
        <v>737</v>
      </c>
      <c r="F57">
        <v>147</v>
      </c>
      <c r="G57" t="s">
        <v>738</v>
      </c>
      <c r="H57" t="s">
        <v>1440</v>
      </c>
      <c r="I57" t="s">
        <v>739</v>
      </c>
      <c r="J57" t="s">
        <v>740</v>
      </c>
      <c r="K57" t="s">
        <v>741</v>
      </c>
      <c r="L57" t="s">
        <v>742</v>
      </c>
      <c r="M57" t="s">
        <v>743</v>
      </c>
      <c r="N57" t="s">
        <v>322</v>
      </c>
      <c r="O57" t="s">
        <v>293</v>
      </c>
      <c r="P57" t="s">
        <v>1144</v>
      </c>
      <c r="Q57" t="s">
        <v>290</v>
      </c>
      <c r="R57" t="s">
        <v>293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  <c r="AC57">
        <v>0</v>
      </c>
      <c r="AD57">
        <v>1</v>
      </c>
      <c r="AE57">
        <v>4</v>
      </c>
      <c r="AF57">
        <v>0</v>
      </c>
      <c r="AG57">
        <v>0</v>
      </c>
      <c r="AH57">
        <v>6</v>
      </c>
      <c r="AI57">
        <v>4</v>
      </c>
      <c r="AJ57">
        <v>0</v>
      </c>
      <c r="AK57">
        <v>0</v>
      </c>
      <c r="AL57">
        <v>2</v>
      </c>
      <c r="AM57">
        <v>2</v>
      </c>
      <c r="AN57">
        <v>0</v>
      </c>
      <c r="AO57">
        <v>0</v>
      </c>
      <c r="AP57">
        <v>0</v>
      </c>
      <c r="AQ57">
        <v>0</v>
      </c>
      <c r="AR57">
        <v>1</v>
      </c>
      <c r="AS57">
        <v>4</v>
      </c>
      <c r="AT57" t="s">
        <v>1053</v>
      </c>
      <c r="AU57">
        <v>1</v>
      </c>
      <c r="AV57">
        <v>1</v>
      </c>
      <c r="AW57" t="s">
        <v>1053</v>
      </c>
      <c r="AX57">
        <v>2</v>
      </c>
      <c r="AY57" t="s">
        <v>1054</v>
      </c>
      <c r="BH57">
        <v>1</v>
      </c>
      <c r="BI57">
        <v>1.5</v>
      </c>
      <c r="BJ57" t="s">
        <v>1054</v>
      </c>
      <c r="BK57">
        <v>2</v>
      </c>
      <c r="BL57">
        <v>2</v>
      </c>
      <c r="BM57" t="s">
        <v>1053</v>
      </c>
      <c r="BP57">
        <v>1</v>
      </c>
      <c r="BQ57">
        <v>1</v>
      </c>
      <c r="BR57" t="s">
        <v>1054</v>
      </c>
      <c r="BV57" t="s">
        <v>293</v>
      </c>
      <c r="BW57" t="s">
        <v>291</v>
      </c>
      <c r="BX57" t="s">
        <v>293</v>
      </c>
      <c r="BY57">
        <v>2</v>
      </c>
      <c r="BZ57">
        <v>7</v>
      </c>
      <c r="CA57">
        <v>0</v>
      </c>
      <c r="CB57">
        <v>47</v>
      </c>
      <c r="CC57">
        <v>0</v>
      </c>
      <c r="CD57" s="2" t="s">
        <v>479</v>
      </c>
      <c r="CE57" s="3">
        <v>2</v>
      </c>
      <c r="CF57" s="2"/>
      <c r="CG57" s="2"/>
      <c r="CH57" s="2">
        <v>0.69791666666666663</v>
      </c>
      <c r="CI57" s="2">
        <v>0.36458333333333331</v>
      </c>
      <c r="CJ57" s="2"/>
      <c r="CK57" s="2"/>
      <c r="CL57" t="s">
        <v>295</v>
      </c>
      <c r="CM57" s="2" t="s">
        <v>296</v>
      </c>
      <c r="CN57" s="3">
        <v>3</v>
      </c>
      <c r="CO57" s="2"/>
      <c r="CP57" s="2"/>
      <c r="CQ57" s="2">
        <v>0.35416666666666669</v>
      </c>
      <c r="CR57" s="2">
        <v>0.70833333333333337</v>
      </c>
      <c r="CS57" s="2"/>
      <c r="CT57" s="2"/>
      <c r="CU57" t="s">
        <v>1055</v>
      </c>
      <c r="CV57">
        <v>1201</v>
      </c>
      <c r="CW57">
        <v>2</v>
      </c>
      <c r="CX57">
        <v>3809</v>
      </c>
      <c r="CY57" t="s">
        <v>291</v>
      </c>
      <c r="CZ57" t="s">
        <v>291</v>
      </c>
      <c r="DA57" t="s">
        <v>291</v>
      </c>
      <c r="DB57" t="s">
        <v>293</v>
      </c>
      <c r="DC57" t="s">
        <v>293</v>
      </c>
      <c r="DD57" t="s">
        <v>291</v>
      </c>
      <c r="DE57">
        <v>0</v>
      </c>
      <c r="DF57">
        <v>1461</v>
      </c>
      <c r="DG57">
        <v>0</v>
      </c>
      <c r="DH57">
        <v>6691</v>
      </c>
      <c r="DI57">
        <v>14843</v>
      </c>
      <c r="DJ57">
        <v>230</v>
      </c>
      <c r="DK57">
        <v>2344</v>
      </c>
      <c r="DL57">
        <v>40</v>
      </c>
      <c r="DM57">
        <v>97</v>
      </c>
      <c r="DN57">
        <v>748</v>
      </c>
      <c r="DO57">
        <v>10</v>
      </c>
      <c r="DP57">
        <v>6701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62</v>
      </c>
      <c r="DW57">
        <v>0</v>
      </c>
      <c r="DX57">
        <v>3836</v>
      </c>
      <c r="DY57">
        <v>0</v>
      </c>
      <c r="DZ57">
        <v>74</v>
      </c>
      <c r="EA57">
        <v>0</v>
      </c>
      <c r="EB57">
        <v>73</v>
      </c>
      <c r="EC57">
        <v>41240</v>
      </c>
      <c r="ED57">
        <v>0</v>
      </c>
      <c r="EE57">
        <v>66</v>
      </c>
      <c r="EF57">
        <v>0</v>
      </c>
      <c r="EG57">
        <v>10</v>
      </c>
      <c r="EH57">
        <v>0</v>
      </c>
      <c r="EI57">
        <v>6</v>
      </c>
      <c r="EJ57">
        <v>930</v>
      </c>
      <c r="EK57">
        <v>42170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3</v>
      </c>
      <c r="EU57">
        <v>6</v>
      </c>
      <c r="EV57">
        <v>0</v>
      </c>
      <c r="EW57">
        <v>0</v>
      </c>
      <c r="EX57">
        <v>0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14849</v>
      </c>
      <c r="FE57">
        <v>192228.6</v>
      </c>
      <c r="FF57" t="s">
        <v>1137</v>
      </c>
      <c r="FG57">
        <v>0.43346917653147032</v>
      </c>
      <c r="FH57">
        <v>4.1449123487935831</v>
      </c>
      <c r="FI57">
        <v>1378</v>
      </c>
      <c r="FJ57">
        <v>498</v>
      </c>
      <c r="FK57">
        <v>478</v>
      </c>
      <c r="FL57">
        <v>1466</v>
      </c>
      <c r="FM57">
        <v>336066</v>
      </c>
      <c r="FN57">
        <v>0.26</v>
      </c>
      <c r="FO57">
        <v>655410</v>
      </c>
      <c r="FP57">
        <v>1.1200000000000001</v>
      </c>
      <c r="FQ57">
        <v>849970</v>
      </c>
      <c r="FR57">
        <v>0.26</v>
      </c>
      <c r="FS57">
        <v>4</v>
      </c>
      <c r="FT57">
        <v>1</v>
      </c>
      <c r="FU57">
        <v>1</v>
      </c>
      <c r="FV57" t="s">
        <v>291</v>
      </c>
      <c r="FW57" t="s">
        <v>291</v>
      </c>
      <c r="FX57" t="s">
        <v>293</v>
      </c>
      <c r="FY57" t="s">
        <v>291</v>
      </c>
      <c r="FZ57" t="s">
        <v>1058</v>
      </c>
      <c r="GA57">
        <v>130</v>
      </c>
      <c r="GB57">
        <v>266</v>
      </c>
      <c r="GC57">
        <v>114</v>
      </c>
      <c r="GD57">
        <v>248</v>
      </c>
      <c r="GE57">
        <v>610</v>
      </c>
      <c r="GF57" t="s">
        <v>1145</v>
      </c>
      <c r="GG57">
        <v>46</v>
      </c>
      <c r="GH57">
        <v>75</v>
      </c>
      <c r="GI57" t="s">
        <v>293</v>
      </c>
      <c r="GJ57" t="s">
        <v>293</v>
      </c>
      <c r="GK57" t="s">
        <v>293</v>
      </c>
      <c r="GL57" t="s">
        <v>293</v>
      </c>
      <c r="GM57" t="s">
        <v>293</v>
      </c>
      <c r="GN57" t="s">
        <v>293</v>
      </c>
      <c r="GO57">
        <v>16</v>
      </c>
      <c r="GP57">
        <v>8</v>
      </c>
      <c r="GQ57" t="s">
        <v>293</v>
      </c>
      <c r="GR57">
        <v>48</v>
      </c>
      <c r="GS57" t="s">
        <v>293</v>
      </c>
      <c r="GT57">
        <v>1</v>
      </c>
      <c r="GU57">
        <v>1</v>
      </c>
      <c r="GV57" t="s">
        <v>293</v>
      </c>
      <c r="GW57">
        <v>0</v>
      </c>
      <c r="GX57">
        <v>4</v>
      </c>
      <c r="GY57">
        <v>2</v>
      </c>
      <c r="GZ57" t="s">
        <v>298</v>
      </c>
      <c r="HA57">
        <v>38</v>
      </c>
      <c r="HB57" t="s">
        <v>298</v>
      </c>
      <c r="HC57">
        <v>11</v>
      </c>
      <c r="HD57">
        <v>8</v>
      </c>
      <c r="HE57" t="s">
        <v>297</v>
      </c>
      <c r="HF57">
        <v>7</v>
      </c>
      <c r="HG57" t="s">
        <v>293</v>
      </c>
      <c r="HH57" t="s">
        <v>293</v>
      </c>
      <c r="HI57">
        <v>0</v>
      </c>
      <c r="HJ57">
        <v>8727</v>
      </c>
      <c r="HK57">
        <v>8727</v>
      </c>
      <c r="HL57">
        <v>135</v>
      </c>
      <c r="HM57">
        <v>1187</v>
      </c>
      <c r="HN57">
        <v>7553</v>
      </c>
      <c r="HO57">
        <v>7028</v>
      </c>
      <c r="HP57">
        <v>1</v>
      </c>
      <c r="HQ57">
        <v>3</v>
      </c>
      <c r="HR57">
        <v>4</v>
      </c>
      <c r="HS57">
        <v>49</v>
      </c>
      <c r="HT57" t="s">
        <v>293</v>
      </c>
      <c r="HU57">
        <v>11</v>
      </c>
      <c r="HV57">
        <v>11</v>
      </c>
      <c r="HW57" t="s">
        <v>293</v>
      </c>
      <c r="HX57" t="s">
        <v>293</v>
      </c>
      <c r="HY57" t="s">
        <v>293</v>
      </c>
      <c r="HZ57" t="s">
        <v>293</v>
      </c>
      <c r="IA57" t="s">
        <v>293</v>
      </c>
      <c r="IB57" t="s">
        <v>293</v>
      </c>
      <c r="IC57" t="s">
        <v>293</v>
      </c>
      <c r="ID57" t="s">
        <v>293</v>
      </c>
      <c r="IE57" s="3">
        <v>11</v>
      </c>
      <c r="IF57" s="3" t="s">
        <v>293</v>
      </c>
      <c r="IG57" t="s">
        <v>293</v>
      </c>
      <c r="IH57" t="s">
        <v>293</v>
      </c>
      <c r="II57" t="s">
        <v>293</v>
      </c>
      <c r="IJ57" t="s">
        <v>744</v>
      </c>
      <c r="IK57" t="s">
        <v>745</v>
      </c>
      <c r="IL57" s="88" t="s">
        <v>1378</v>
      </c>
      <c r="IM57" s="88">
        <v>40664</v>
      </c>
      <c r="IN57" t="s">
        <v>291</v>
      </c>
      <c r="IO57" t="s">
        <v>291</v>
      </c>
      <c r="IP57" t="s">
        <v>291</v>
      </c>
      <c r="IQ57" t="s">
        <v>293</v>
      </c>
      <c r="IR57" t="s">
        <v>293</v>
      </c>
      <c r="IS57" t="s">
        <v>328</v>
      </c>
      <c r="IT57">
        <v>6</v>
      </c>
      <c r="IY57" t="s">
        <v>302</v>
      </c>
    </row>
    <row r="58" spans="1:259" x14ac:dyDescent="0.2">
      <c r="A58">
        <v>54</v>
      </c>
      <c r="B58" t="s">
        <v>746</v>
      </c>
      <c r="C58" t="s">
        <v>747</v>
      </c>
      <c r="D58">
        <v>1130</v>
      </c>
      <c r="E58" t="s">
        <v>748</v>
      </c>
      <c r="F58">
        <v>455</v>
      </c>
      <c r="G58" t="s">
        <v>750</v>
      </c>
      <c r="H58" t="s">
        <v>749</v>
      </c>
      <c r="I58" t="s">
        <v>751</v>
      </c>
      <c r="J58" t="s">
        <v>286</v>
      </c>
      <c r="K58" t="s">
        <v>752</v>
      </c>
      <c r="L58" t="s">
        <v>753</v>
      </c>
      <c r="M58" t="s">
        <v>754</v>
      </c>
      <c r="N58" t="s">
        <v>322</v>
      </c>
      <c r="O58" t="s">
        <v>291</v>
      </c>
      <c r="V58">
        <v>1</v>
      </c>
      <c r="W58">
        <v>0</v>
      </c>
      <c r="X58">
        <v>1</v>
      </c>
      <c r="Y58">
        <v>0</v>
      </c>
      <c r="Z58">
        <v>1</v>
      </c>
      <c r="AA58">
        <v>2</v>
      </c>
      <c r="AB58">
        <v>0</v>
      </c>
      <c r="AC58">
        <v>1</v>
      </c>
      <c r="AD58">
        <v>1</v>
      </c>
      <c r="AE58">
        <v>10</v>
      </c>
      <c r="AF58">
        <v>0</v>
      </c>
      <c r="AG58">
        <v>0</v>
      </c>
      <c r="AH58">
        <v>12</v>
      </c>
      <c r="AI58">
        <v>8</v>
      </c>
      <c r="AJ58">
        <v>0</v>
      </c>
      <c r="AK58">
        <v>0</v>
      </c>
      <c r="AL58">
        <v>1</v>
      </c>
      <c r="AM58">
        <v>1</v>
      </c>
      <c r="AN58">
        <v>1</v>
      </c>
      <c r="AO58">
        <v>0</v>
      </c>
      <c r="AP58">
        <v>1</v>
      </c>
      <c r="AQ58">
        <v>2</v>
      </c>
      <c r="AR58">
        <v>1</v>
      </c>
      <c r="AS58">
        <v>1</v>
      </c>
      <c r="AT58" t="s">
        <v>1053</v>
      </c>
      <c r="AU58">
        <v>16</v>
      </c>
      <c r="AV58">
        <v>16</v>
      </c>
      <c r="AW58" t="s">
        <v>1053</v>
      </c>
      <c r="AX58">
        <v>16</v>
      </c>
      <c r="AY58" t="s">
        <v>1053</v>
      </c>
      <c r="BE58" t="s">
        <v>1053</v>
      </c>
      <c r="BH58">
        <v>1</v>
      </c>
      <c r="BI58">
        <v>0.5</v>
      </c>
      <c r="BJ58" t="s">
        <v>1053</v>
      </c>
      <c r="BN58">
        <v>6</v>
      </c>
      <c r="BO58" t="s">
        <v>1054</v>
      </c>
      <c r="BP58">
        <v>24</v>
      </c>
      <c r="BQ58">
        <v>84</v>
      </c>
      <c r="BR58" t="s">
        <v>1057</v>
      </c>
      <c r="BV58" t="s">
        <v>291</v>
      </c>
      <c r="BW58" t="s">
        <v>291</v>
      </c>
      <c r="BX58" t="s">
        <v>291</v>
      </c>
      <c r="BY58">
        <v>6</v>
      </c>
      <c r="BZ58">
        <v>10</v>
      </c>
      <c r="CA58">
        <v>0</v>
      </c>
      <c r="CB58">
        <v>0</v>
      </c>
      <c r="CC58">
        <v>0</v>
      </c>
      <c r="CD58" s="2" t="s">
        <v>479</v>
      </c>
      <c r="CE58" s="3">
        <v>1</v>
      </c>
      <c r="CF58" s="2"/>
      <c r="CG58" s="2"/>
      <c r="CH58" s="2">
        <v>0.66666666666666663</v>
      </c>
      <c r="CI58" s="2">
        <v>0.375</v>
      </c>
      <c r="CJ58" s="2"/>
      <c r="CK58" s="2"/>
      <c r="CL58" t="s">
        <v>295</v>
      </c>
      <c r="CM58" s="2" t="s">
        <v>296</v>
      </c>
      <c r="CN58" s="3">
        <v>1</v>
      </c>
      <c r="CO58" s="2"/>
      <c r="CP58" s="2"/>
      <c r="CQ58" s="2">
        <v>0.35416666666666669</v>
      </c>
      <c r="CR58" s="2">
        <v>0.71875</v>
      </c>
      <c r="CS58" s="2"/>
      <c r="CT58" s="2"/>
      <c r="CU58" t="s">
        <v>1055</v>
      </c>
      <c r="CV58">
        <v>2971</v>
      </c>
      <c r="CW58">
        <v>2971</v>
      </c>
      <c r="CX58">
        <v>3385</v>
      </c>
      <c r="CY58" t="s">
        <v>291</v>
      </c>
      <c r="CZ58" t="s">
        <v>291</v>
      </c>
      <c r="DA58" t="s">
        <v>291</v>
      </c>
      <c r="DB58" t="s">
        <v>291</v>
      </c>
      <c r="DC58" t="s">
        <v>293</v>
      </c>
      <c r="DD58" t="s">
        <v>291</v>
      </c>
      <c r="DE58">
        <v>1917</v>
      </c>
      <c r="DF58">
        <v>57</v>
      </c>
      <c r="DG58">
        <v>6194</v>
      </c>
      <c r="DH58">
        <v>587</v>
      </c>
      <c r="DI58">
        <v>15536</v>
      </c>
      <c r="DJ58">
        <v>1326</v>
      </c>
      <c r="DK58">
        <v>2090</v>
      </c>
      <c r="DL58">
        <v>278</v>
      </c>
      <c r="DM58">
        <v>383</v>
      </c>
      <c r="DN58">
        <v>1132</v>
      </c>
      <c r="DO58">
        <v>295</v>
      </c>
      <c r="DP58">
        <v>10375.5</v>
      </c>
      <c r="DQ58">
        <v>0</v>
      </c>
      <c r="DR58">
        <v>0</v>
      </c>
      <c r="DS58">
        <v>0</v>
      </c>
      <c r="DT58">
        <v>0</v>
      </c>
      <c r="DU58">
        <v>0</v>
      </c>
      <c r="DV58">
        <v>12</v>
      </c>
      <c r="DW58">
        <v>73</v>
      </c>
      <c r="DX58">
        <v>2747</v>
      </c>
      <c r="DY58">
        <v>1</v>
      </c>
      <c r="DZ58">
        <v>7</v>
      </c>
      <c r="EA58">
        <v>0</v>
      </c>
      <c r="EB58">
        <v>4</v>
      </c>
      <c r="EC58">
        <v>28460</v>
      </c>
      <c r="ED58">
        <v>63</v>
      </c>
      <c r="EE58">
        <v>1</v>
      </c>
      <c r="EF58">
        <v>1</v>
      </c>
      <c r="EG58">
        <v>0</v>
      </c>
      <c r="EH58">
        <v>0</v>
      </c>
      <c r="EI58">
        <v>0</v>
      </c>
      <c r="EJ58">
        <v>655</v>
      </c>
      <c r="EK58">
        <v>29115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2</v>
      </c>
      <c r="ER58">
        <v>0</v>
      </c>
      <c r="ES58">
        <v>0</v>
      </c>
      <c r="ET58">
        <v>0</v>
      </c>
      <c r="EU58">
        <v>2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15538</v>
      </c>
      <c r="FE58">
        <v>99860</v>
      </c>
      <c r="FF58">
        <v>1077</v>
      </c>
      <c r="FG58">
        <v>0.65230101848359112</v>
      </c>
      <c r="FH58">
        <v>2.0927113458233788</v>
      </c>
      <c r="FI58">
        <v>1496</v>
      </c>
      <c r="FJ58">
        <v>523</v>
      </c>
      <c r="FK58">
        <v>571</v>
      </c>
      <c r="FL58">
        <v>1637</v>
      </c>
      <c r="FM58">
        <v>1570507</v>
      </c>
      <c r="FN58">
        <v>1.27</v>
      </c>
      <c r="FO58">
        <v>1044892</v>
      </c>
      <c r="FP58">
        <v>1.31</v>
      </c>
      <c r="FQ58">
        <v>1691698</v>
      </c>
      <c r="FR58">
        <v>0.87</v>
      </c>
      <c r="FS58" t="s">
        <v>755</v>
      </c>
      <c r="FT58" t="s">
        <v>755</v>
      </c>
      <c r="FU58">
        <v>1</v>
      </c>
      <c r="FV58" t="s">
        <v>291</v>
      </c>
      <c r="FW58" t="s">
        <v>291</v>
      </c>
      <c r="FX58" t="s">
        <v>639</v>
      </c>
      <c r="FY58" t="s">
        <v>291</v>
      </c>
      <c r="FZ58" t="s">
        <v>1058</v>
      </c>
      <c r="GA58">
        <v>172</v>
      </c>
      <c r="GB58">
        <v>226</v>
      </c>
      <c r="GC58">
        <v>66</v>
      </c>
      <c r="GD58">
        <v>151</v>
      </c>
      <c r="GE58">
        <v>368</v>
      </c>
      <c r="GF58" t="s">
        <v>1441</v>
      </c>
      <c r="GG58">
        <v>1</v>
      </c>
      <c r="GH58">
        <v>327</v>
      </c>
      <c r="GI58" t="s">
        <v>293</v>
      </c>
      <c r="GJ58" t="s">
        <v>293</v>
      </c>
      <c r="GK58" t="s">
        <v>293</v>
      </c>
      <c r="GL58" t="s">
        <v>293</v>
      </c>
      <c r="GM58" t="s">
        <v>293</v>
      </c>
      <c r="GN58">
        <v>1</v>
      </c>
      <c r="GO58" t="s">
        <v>293</v>
      </c>
      <c r="GP58">
        <v>1</v>
      </c>
      <c r="GQ58" t="s">
        <v>293</v>
      </c>
      <c r="GR58">
        <v>35</v>
      </c>
      <c r="GS58">
        <v>123</v>
      </c>
      <c r="GT58">
        <v>2</v>
      </c>
      <c r="GU58">
        <v>7</v>
      </c>
      <c r="GV58" t="s">
        <v>690</v>
      </c>
      <c r="GW58">
        <v>0</v>
      </c>
      <c r="GX58" t="s">
        <v>690</v>
      </c>
      <c r="GY58">
        <v>17</v>
      </c>
      <c r="GZ58" t="s">
        <v>690</v>
      </c>
      <c r="HA58">
        <v>10</v>
      </c>
      <c r="HB58" t="s">
        <v>690</v>
      </c>
      <c r="HC58">
        <v>2</v>
      </c>
      <c r="HD58">
        <v>1</v>
      </c>
      <c r="HE58" t="s">
        <v>690</v>
      </c>
      <c r="HF58">
        <v>14</v>
      </c>
      <c r="HG58" t="s">
        <v>1442</v>
      </c>
      <c r="HH58" t="s">
        <v>690</v>
      </c>
      <c r="HI58">
        <v>3</v>
      </c>
      <c r="HJ58">
        <v>17188</v>
      </c>
      <c r="HK58">
        <v>17188</v>
      </c>
      <c r="HL58" t="s">
        <v>293</v>
      </c>
      <c r="HM58">
        <v>16144</v>
      </c>
      <c r="HN58">
        <v>16144</v>
      </c>
      <c r="HO58">
        <v>8114</v>
      </c>
      <c r="HP58">
        <v>4</v>
      </c>
      <c r="HQ58">
        <v>4</v>
      </c>
      <c r="HR58">
        <v>4</v>
      </c>
      <c r="HS58">
        <v>145</v>
      </c>
      <c r="HT58">
        <v>30</v>
      </c>
      <c r="HU58">
        <v>190</v>
      </c>
      <c r="HV58">
        <v>168</v>
      </c>
      <c r="HW58">
        <v>26</v>
      </c>
      <c r="HX58">
        <v>123</v>
      </c>
      <c r="HY58">
        <v>1153</v>
      </c>
      <c r="HZ58">
        <v>5</v>
      </c>
      <c r="IA58">
        <v>5</v>
      </c>
      <c r="IB58">
        <v>220</v>
      </c>
      <c r="IC58">
        <v>0</v>
      </c>
      <c r="ID58">
        <v>0</v>
      </c>
      <c r="IE58" s="3">
        <v>78</v>
      </c>
      <c r="IF58" s="3">
        <v>0</v>
      </c>
      <c r="IG58">
        <v>0</v>
      </c>
      <c r="IH58">
        <v>0</v>
      </c>
      <c r="II58">
        <v>0</v>
      </c>
      <c r="IJ58" t="s">
        <v>756</v>
      </c>
      <c r="IK58" t="s">
        <v>757</v>
      </c>
      <c r="IL58" s="88">
        <v>35490</v>
      </c>
      <c r="IM58" s="88">
        <v>36951</v>
      </c>
      <c r="IN58" t="s">
        <v>291</v>
      </c>
      <c r="IO58" t="s">
        <v>291</v>
      </c>
      <c r="IP58" t="s">
        <v>291</v>
      </c>
      <c r="IQ58" t="s">
        <v>291</v>
      </c>
      <c r="IR58" t="s">
        <v>293</v>
      </c>
      <c r="IS58" t="s">
        <v>357</v>
      </c>
      <c r="IT58">
        <v>6</v>
      </c>
      <c r="IY58" t="s">
        <v>358</v>
      </c>
    </row>
    <row r="59" spans="1:259" x14ac:dyDescent="0.2">
      <c r="A59">
        <v>55</v>
      </c>
      <c r="B59" t="s">
        <v>746</v>
      </c>
      <c r="C59" t="s">
        <v>758</v>
      </c>
      <c r="D59">
        <v>608</v>
      </c>
      <c r="E59" t="s">
        <v>317</v>
      </c>
      <c r="F59">
        <v>89</v>
      </c>
      <c r="G59" t="s">
        <v>760</v>
      </c>
      <c r="H59" t="s">
        <v>759</v>
      </c>
      <c r="I59" t="s">
        <v>761</v>
      </c>
      <c r="J59" t="s">
        <v>286</v>
      </c>
      <c r="K59" t="s">
        <v>1443</v>
      </c>
      <c r="L59" t="s">
        <v>762</v>
      </c>
      <c r="M59" t="s">
        <v>763</v>
      </c>
      <c r="N59" t="s">
        <v>290</v>
      </c>
      <c r="O59" t="s">
        <v>293</v>
      </c>
      <c r="V59">
        <v>0</v>
      </c>
      <c r="W59">
        <v>1</v>
      </c>
      <c r="X59">
        <v>0</v>
      </c>
      <c r="Y59">
        <v>0</v>
      </c>
      <c r="Z59">
        <v>0</v>
      </c>
      <c r="AA59">
        <v>0</v>
      </c>
      <c r="AB59">
        <v>0</v>
      </c>
      <c r="AC59">
        <v>1</v>
      </c>
      <c r="AD59">
        <v>1</v>
      </c>
      <c r="AE59">
        <v>5</v>
      </c>
      <c r="AF59">
        <v>0</v>
      </c>
      <c r="AG59">
        <v>0</v>
      </c>
      <c r="AH59">
        <v>7</v>
      </c>
      <c r="AI59">
        <v>1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BH59">
        <v>1</v>
      </c>
      <c r="BI59">
        <v>1</v>
      </c>
      <c r="BJ59" t="s">
        <v>1054</v>
      </c>
      <c r="BP59">
        <v>1</v>
      </c>
      <c r="BQ59">
        <v>0.5</v>
      </c>
      <c r="BR59" t="s">
        <v>1054</v>
      </c>
      <c r="BV59" t="s">
        <v>293</v>
      </c>
      <c r="BW59" t="s">
        <v>293</v>
      </c>
      <c r="BX59" t="s">
        <v>293</v>
      </c>
      <c r="BZ59">
        <v>0</v>
      </c>
      <c r="CA59">
        <v>0</v>
      </c>
      <c r="CB59">
        <v>2</v>
      </c>
      <c r="CC59">
        <v>0</v>
      </c>
      <c r="CD59" s="2" t="s">
        <v>311</v>
      </c>
      <c r="CE59" s="3">
        <v>2</v>
      </c>
      <c r="CF59" s="2">
        <v>0.71875</v>
      </c>
      <c r="CG59" s="2">
        <v>0.35416666666666669</v>
      </c>
      <c r="CH59" s="2"/>
      <c r="CI59" s="2"/>
      <c r="CJ59" s="2"/>
      <c r="CK59" s="2"/>
      <c r="CL59" t="s">
        <v>295</v>
      </c>
      <c r="CM59" s="2" t="s">
        <v>313</v>
      </c>
      <c r="CN59" s="3">
        <v>2</v>
      </c>
      <c r="CO59" s="2">
        <v>0.35416666666666669</v>
      </c>
      <c r="CP59" s="2">
        <v>0.71875</v>
      </c>
      <c r="CQ59" s="2"/>
      <c r="CR59" s="2"/>
      <c r="CS59" s="2"/>
      <c r="CT59" s="2"/>
      <c r="CV59">
        <v>1169</v>
      </c>
      <c r="CW59">
        <v>1174</v>
      </c>
      <c r="CX59">
        <v>613</v>
      </c>
      <c r="CY59" t="s">
        <v>291</v>
      </c>
      <c r="CZ59" t="s">
        <v>291</v>
      </c>
      <c r="DA59" t="s">
        <v>291</v>
      </c>
      <c r="DB59" t="s">
        <v>291</v>
      </c>
      <c r="DC59" t="s">
        <v>291</v>
      </c>
      <c r="DD59" t="s">
        <v>291</v>
      </c>
      <c r="DE59">
        <v>478</v>
      </c>
      <c r="DF59">
        <v>276</v>
      </c>
      <c r="DG59">
        <v>2263</v>
      </c>
      <c r="DH59">
        <v>3843</v>
      </c>
      <c r="DI59">
        <v>12966</v>
      </c>
      <c r="DJ59">
        <v>0</v>
      </c>
      <c r="DK59">
        <v>0</v>
      </c>
      <c r="DL59">
        <v>0</v>
      </c>
      <c r="DM59">
        <v>120</v>
      </c>
      <c r="DN59">
        <v>2672</v>
      </c>
      <c r="DO59">
        <v>264</v>
      </c>
      <c r="DP59">
        <v>6520</v>
      </c>
      <c r="DQ59">
        <v>0</v>
      </c>
      <c r="DR59">
        <v>0</v>
      </c>
      <c r="DS59">
        <v>0</v>
      </c>
      <c r="DT59">
        <v>0</v>
      </c>
      <c r="DU59">
        <v>0</v>
      </c>
      <c r="DV59">
        <v>46</v>
      </c>
      <c r="DW59">
        <v>0</v>
      </c>
      <c r="DX59">
        <v>2713</v>
      </c>
      <c r="DY59">
        <v>0</v>
      </c>
      <c r="DZ59">
        <v>42</v>
      </c>
      <c r="EA59">
        <v>0</v>
      </c>
      <c r="EB59">
        <v>16</v>
      </c>
      <c r="EC59">
        <v>28310</v>
      </c>
      <c r="ED59">
        <v>0</v>
      </c>
      <c r="EE59">
        <v>42</v>
      </c>
      <c r="EF59">
        <v>0</v>
      </c>
      <c r="EG59">
        <v>0</v>
      </c>
      <c r="EH59">
        <v>0</v>
      </c>
      <c r="EI59">
        <v>0</v>
      </c>
      <c r="EJ59">
        <v>420</v>
      </c>
      <c r="EK59">
        <v>28730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12966</v>
      </c>
      <c r="FE59">
        <v>16360</v>
      </c>
      <c r="FG59">
        <v>0.4870396653469784</v>
      </c>
      <c r="FH59">
        <v>0.40736037449266699</v>
      </c>
      <c r="FI59">
        <v>1255</v>
      </c>
      <c r="FJ59">
        <v>401</v>
      </c>
      <c r="FK59">
        <v>420</v>
      </c>
      <c r="FL59">
        <v>1498</v>
      </c>
      <c r="FM59">
        <v>3065256</v>
      </c>
      <c r="FN59">
        <v>3.2</v>
      </c>
      <c r="FO59">
        <v>678351</v>
      </c>
      <c r="FP59">
        <v>1.7</v>
      </c>
      <c r="FQ59">
        <v>1777176</v>
      </c>
      <c r="FR59">
        <v>0.8</v>
      </c>
      <c r="FS59" t="s">
        <v>1146</v>
      </c>
      <c r="FT59">
        <v>3</v>
      </c>
      <c r="FU59">
        <v>1</v>
      </c>
      <c r="FV59" t="s">
        <v>291</v>
      </c>
      <c r="FW59" t="s">
        <v>293</v>
      </c>
      <c r="FX59" t="s">
        <v>293</v>
      </c>
      <c r="FY59" t="s">
        <v>291</v>
      </c>
      <c r="FZ59" t="s">
        <v>1058</v>
      </c>
      <c r="GA59">
        <v>15</v>
      </c>
      <c r="GB59">
        <v>263</v>
      </c>
      <c r="GC59">
        <v>9</v>
      </c>
      <c r="GD59">
        <v>206</v>
      </c>
      <c r="GE59">
        <v>421</v>
      </c>
      <c r="GF59">
        <v>0</v>
      </c>
      <c r="GG59">
        <v>0</v>
      </c>
      <c r="GH59" t="s">
        <v>293</v>
      </c>
      <c r="GI59" t="s">
        <v>293</v>
      </c>
      <c r="GJ59" t="s">
        <v>293</v>
      </c>
      <c r="GK59">
        <v>24</v>
      </c>
      <c r="GL59">
        <v>75</v>
      </c>
      <c r="GM59" t="s">
        <v>293</v>
      </c>
      <c r="GN59" t="s">
        <v>293</v>
      </c>
      <c r="GO59" t="s">
        <v>293</v>
      </c>
      <c r="GP59" t="s">
        <v>293</v>
      </c>
      <c r="GQ59" t="s">
        <v>293</v>
      </c>
      <c r="GR59">
        <v>39</v>
      </c>
      <c r="GS59">
        <v>212</v>
      </c>
      <c r="GT59" t="s">
        <v>293</v>
      </c>
      <c r="GU59" t="s">
        <v>293</v>
      </c>
      <c r="GV59">
        <v>5</v>
      </c>
      <c r="GW59">
        <v>0</v>
      </c>
      <c r="GX59">
        <v>5</v>
      </c>
      <c r="GY59">
        <v>12</v>
      </c>
      <c r="GZ59">
        <v>5</v>
      </c>
      <c r="HA59">
        <v>20</v>
      </c>
      <c r="HB59">
        <v>5</v>
      </c>
      <c r="HC59">
        <v>42</v>
      </c>
      <c r="HD59">
        <v>19</v>
      </c>
      <c r="HE59">
        <v>5</v>
      </c>
      <c r="HF59">
        <v>1</v>
      </c>
      <c r="HG59" t="s">
        <v>1147</v>
      </c>
      <c r="HH59">
        <v>5</v>
      </c>
      <c r="HI59">
        <v>3</v>
      </c>
      <c r="HJ59">
        <v>13566</v>
      </c>
      <c r="HK59">
        <v>13566</v>
      </c>
      <c r="HL59">
        <v>250</v>
      </c>
      <c r="HM59">
        <v>232</v>
      </c>
      <c r="HN59">
        <v>13501</v>
      </c>
      <c r="HO59">
        <v>1612</v>
      </c>
      <c r="HP59">
        <v>7</v>
      </c>
      <c r="HQ59">
        <v>5</v>
      </c>
      <c r="HR59">
        <v>20</v>
      </c>
      <c r="HS59">
        <v>30</v>
      </c>
      <c r="HT59">
        <v>0</v>
      </c>
      <c r="HU59">
        <v>0</v>
      </c>
      <c r="HV59">
        <v>0</v>
      </c>
      <c r="HW59">
        <v>0</v>
      </c>
      <c r="HX59">
        <v>17</v>
      </c>
      <c r="HY59">
        <v>0</v>
      </c>
      <c r="HZ59">
        <v>0</v>
      </c>
      <c r="IA59">
        <v>0</v>
      </c>
      <c r="IB59">
        <v>0</v>
      </c>
      <c r="IC59">
        <v>0</v>
      </c>
      <c r="ID59">
        <v>0</v>
      </c>
      <c r="IE59" s="3">
        <v>0</v>
      </c>
      <c r="IF59" s="3">
        <v>0</v>
      </c>
      <c r="IG59">
        <v>0</v>
      </c>
      <c r="IH59">
        <v>0</v>
      </c>
      <c r="II59">
        <v>0</v>
      </c>
      <c r="IJ59" t="s">
        <v>764</v>
      </c>
      <c r="IK59" t="s">
        <v>765</v>
      </c>
      <c r="IL59" s="88">
        <v>32843</v>
      </c>
      <c r="IM59" s="88">
        <v>38534</v>
      </c>
      <c r="IN59" t="s">
        <v>291</v>
      </c>
      <c r="IO59" t="s">
        <v>291</v>
      </c>
      <c r="IP59" t="s">
        <v>291</v>
      </c>
      <c r="IQ59" t="s">
        <v>291</v>
      </c>
      <c r="IR59" t="s">
        <v>293</v>
      </c>
      <c r="IS59" t="s">
        <v>766</v>
      </c>
      <c r="IT59">
        <v>6</v>
      </c>
      <c r="IY59" t="s">
        <v>302</v>
      </c>
    </row>
    <row r="60" spans="1:259" x14ac:dyDescent="0.2">
      <c r="A60">
        <v>56</v>
      </c>
      <c r="B60" t="s">
        <v>767</v>
      </c>
      <c r="C60" t="s">
        <v>768</v>
      </c>
      <c r="D60">
        <v>1167</v>
      </c>
      <c r="E60" t="s">
        <v>317</v>
      </c>
      <c r="F60">
        <v>174</v>
      </c>
      <c r="G60" t="s">
        <v>770</v>
      </c>
      <c r="H60" t="s">
        <v>769</v>
      </c>
      <c r="I60" t="s">
        <v>771</v>
      </c>
      <c r="J60" t="s">
        <v>1591</v>
      </c>
      <c r="K60" t="s">
        <v>772</v>
      </c>
      <c r="L60" t="s">
        <v>773</v>
      </c>
      <c r="M60" t="s">
        <v>774</v>
      </c>
      <c r="N60" t="s">
        <v>322</v>
      </c>
      <c r="O60" t="s">
        <v>293</v>
      </c>
      <c r="V60">
        <v>1</v>
      </c>
      <c r="W60">
        <v>0</v>
      </c>
      <c r="X60">
        <v>0</v>
      </c>
      <c r="Y60">
        <v>1</v>
      </c>
      <c r="Z60">
        <v>0</v>
      </c>
      <c r="AA60">
        <v>2</v>
      </c>
      <c r="AB60">
        <v>0</v>
      </c>
      <c r="AC60">
        <v>0</v>
      </c>
      <c r="AD60">
        <v>1</v>
      </c>
      <c r="AE60">
        <v>5</v>
      </c>
      <c r="AF60">
        <v>0</v>
      </c>
      <c r="AG60">
        <v>0</v>
      </c>
      <c r="AH60">
        <v>6</v>
      </c>
      <c r="AI60">
        <v>5</v>
      </c>
      <c r="AJ60">
        <v>0</v>
      </c>
      <c r="AK60">
        <v>0</v>
      </c>
      <c r="AL60">
        <v>1</v>
      </c>
      <c r="AM60">
        <v>1</v>
      </c>
      <c r="AN60">
        <v>0</v>
      </c>
      <c r="AO60">
        <v>0</v>
      </c>
      <c r="AP60">
        <v>0</v>
      </c>
      <c r="AQ60">
        <v>1</v>
      </c>
      <c r="AR60">
        <v>2</v>
      </c>
      <c r="AS60">
        <v>3</v>
      </c>
      <c r="AT60" t="s">
        <v>1053</v>
      </c>
      <c r="AU60">
        <v>1</v>
      </c>
      <c r="AV60">
        <v>3</v>
      </c>
      <c r="AW60" t="s">
        <v>1053</v>
      </c>
      <c r="BH60">
        <v>1</v>
      </c>
      <c r="BI60">
        <v>2</v>
      </c>
      <c r="BJ60" t="s">
        <v>1053</v>
      </c>
      <c r="BK60">
        <v>1</v>
      </c>
      <c r="BL60">
        <v>2</v>
      </c>
      <c r="BM60" t="s">
        <v>1053</v>
      </c>
      <c r="BN60">
        <v>2</v>
      </c>
      <c r="BO60" t="s">
        <v>1057</v>
      </c>
      <c r="BP60">
        <v>1</v>
      </c>
      <c r="BQ60">
        <v>1</v>
      </c>
      <c r="BR60" t="s">
        <v>1054</v>
      </c>
      <c r="BS60">
        <v>1</v>
      </c>
      <c r="BT60">
        <v>1</v>
      </c>
      <c r="BU60" t="s">
        <v>1053</v>
      </c>
      <c r="BV60" t="s">
        <v>291</v>
      </c>
      <c r="BW60" t="s">
        <v>291</v>
      </c>
      <c r="BX60" t="s">
        <v>291</v>
      </c>
      <c r="BY60">
        <v>2</v>
      </c>
      <c r="BZ60">
        <v>6</v>
      </c>
      <c r="CA60">
        <v>0</v>
      </c>
      <c r="CB60">
        <v>60</v>
      </c>
      <c r="CC60">
        <v>0</v>
      </c>
      <c r="CD60" s="2" t="s">
        <v>311</v>
      </c>
      <c r="CE60" s="3">
        <v>3</v>
      </c>
      <c r="CF60" s="2">
        <v>0.70833333333333337</v>
      </c>
      <c r="CG60" s="2">
        <v>0.36805555555555558</v>
      </c>
      <c r="CH60" s="2"/>
      <c r="CI60" s="2"/>
      <c r="CJ60" s="2"/>
      <c r="CK60" s="2"/>
      <c r="CL60" t="s">
        <v>295</v>
      </c>
      <c r="CM60" s="2" t="s">
        <v>313</v>
      </c>
      <c r="CN60" s="3">
        <v>3</v>
      </c>
      <c r="CO60" s="2">
        <v>0.36805555555555558</v>
      </c>
      <c r="CP60" s="2">
        <v>0.70833333333333337</v>
      </c>
      <c r="CQ60" s="2"/>
      <c r="CR60" s="2"/>
      <c r="CS60" s="2"/>
      <c r="CT60" s="2"/>
      <c r="CU60" t="s">
        <v>1055</v>
      </c>
      <c r="CV60">
        <v>1200</v>
      </c>
      <c r="CW60">
        <v>1064</v>
      </c>
      <c r="CX60">
        <v>2704</v>
      </c>
      <c r="CY60" t="s">
        <v>291</v>
      </c>
      <c r="CZ60" t="s">
        <v>291</v>
      </c>
      <c r="DA60" t="s">
        <v>291</v>
      </c>
      <c r="DB60" t="s">
        <v>293</v>
      </c>
      <c r="DC60" t="s">
        <v>293</v>
      </c>
      <c r="DD60" t="s">
        <v>291</v>
      </c>
      <c r="DE60">
        <v>121</v>
      </c>
      <c r="DF60">
        <v>39</v>
      </c>
      <c r="DG60">
        <v>7554</v>
      </c>
      <c r="DH60">
        <v>626</v>
      </c>
      <c r="DI60">
        <v>16520</v>
      </c>
      <c r="DJ60">
        <v>41</v>
      </c>
      <c r="DK60">
        <v>2590</v>
      </c>
      <c r="DL60">
        <v>350</v>
      </c>
      <c r="DM60">
        <v>31</v>
      </c>
      <c r="DN60">
        <v>1210</v>
      </c>
      <c r="DO60">
        <v>242</v>
      </c>
      <c r="DP60">
        <v>9952.5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1</v>
      </c>
      <c r="DW60">
        <v>0</v>
      </c>
      <c r="DX60">
        <v>2715</v>
      </c>
      <c r="DY60">
        <v>0</v>
      </c>
      <c r="DZ60">
        <v>4</v>
      </c>
      <c r="EA60">
        <v>0</v>
      </c>
      <c r="EB60">
        <v>3</v>
      </c>
      <c r="EC60">
        <v>27275</v>
      </c>
      <c r="ED60">
        <v>0</v>
      </c>
      <c r="EE60">
        <v>4</v>
      </c>
      <c r="EF60">
        <v>1</v>
      </c>
      <c r="EG60">
        <v>0</v>
      </c>
      <c r="EH60">
        <v>0</v>
      </c>
      <c r="EI60">
        <v>0</v>
      </c>
      <c r="EJ60">
        <v>55</v>
      </c>
      <c r="EK60">
        <v>27330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14</v>
      </c>
      <c r="ET60">
        <v>0</v>
      </c>
      <c r="EU60">
        <v>28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8</v>
      </c>
      <c r="FC60">
        <v>16</v>
      </c>
      <c r="FD60">
        <v>16564</v>
      </c>
      <c r="FE60">
        <v>97129</v>
      </c>
      <c r="FF60">
        <v>555</v>
      </c>
      <c r="FG60">
        <v>0.58492506611813111</v>
      </c>
      <c r="FH60">
        <v>1.9028112449799197</v>
      </c>
      <c r="FI60">
        <v>1609</v>
      </c>
      <c r="FJ60">
        <v>523</v>
      </c>
      <c r="FK60">
        <v>612</v>
      </c>
      <c r="FL60">
        <v>1915</v>
      </c>
      <c r="FM60">
        <v>3238642</v>
      </c>
      <c r="FN60">
        <v>2.3199999999999998</v>
      </c>
      <c r="FO60">
        <v>1200793</v>
      </c>
      <c r="FP60">
        <v>1.4</v>
      </c>
      <c r="FQ60">
        <v>386350</v>
      </c>
      <c r="FR60">
        <v>0.18</v>
      </c>
      <c r="FS60">
        <v>1</v>
      </c>
      <c r="FT60">
        <v>2</v>
      </c>
      <c r="FU60">
        <v>1</v>
      </c>
      <c r="FV60" t="s">
        <v>291</v>
      </c>
      <c r="FW60" t="s">
        <v>293</v>
      </c>
      <c r="FX60" t="s">
        <v>293</v>
      </c>
      <c r="FY60" t="s">
        <v>291</v>
      </c>
      <c r="FZ60" t="s">
        <v>1058</v>
      </c>
      <c r="GA60">
        <v>40</v>
      </c>
      <c r="GB60">
        <v>230</v>
      </c>
      <c r="GC60">
        <v>35</v>
      </c>
      <c r="GD60">
        <v>208</v>
      </c>
      <c r="GE60">
        <v>451</v>
      </c>
      <c r="GF60" t="s">
        <v>293</v>
      </c>
      <c r="GG60">
        <v>0</v>
      </c>
      <c r="GH60" t="s">
        <v>293</v>
      </c>
      <c r="GI60">
        <v>10</v>
      </c>
      <c r="GJ60" t="s">
        <v>293</v>
      </c>
      <c r="GK60" t="s">
        <v>293</v>
      </c>
      <c r="GL60" t="s">
        <v>293</v>
      </c>
      <c r="GM60" t="s">
        <v>293</v>
      </c>
      <c r="GN60" t="s">
        <v>293</v>
      </c>
      <c r="GO60" t="s">
        <v>293</v>
      </c>
      <c r="GP60">
        <v>3</v>
      </c>
      <c r="GQ60" t="s">
        <v>293</v>
      </c>
      <c r="GR60">
        <v>13</v>
      </c>
      <c r="GS60" t="s">
        <v>293</v>
      </c>
      <c r="GT60">
        <v>1</v>
      </c>
      <c r="GU60">
        <v>2</v>
      </c>
      <c r="GV60" t="s">
        <v>297</v>
      </c>
      <c r="GW60">
        <v>0</v>
      </c>
      <c r="GX60" t="s">
        <v>297</v>
      </c>
      <c r="GY60">
        <v>6</v>
      </c>
      <c r="GZ60" t="s">
        <v>333</v>
      </c>
      <c r="HA60">
        <v>11</v>
      </c>
      <c r="HB60" t="s">
        <v>333</v>
      </c>
      <c r="HC60">
        <v>2</v>
      </c>
      <c r="HD60">
        <v>2</v>
      </c>
      <c r="HE60" t="s">
        <v>297</v>
      </c>
      <c r="HF60">
        <v>3</v>
      </c>
      <c r="HG60" t="s">
        <v>293</v>
      </c>
      <c r="HH60" t="s">
        <v>293</v>
      </c>
      <c r="HI60">
        <v>0</v>
      </c>
      <c r="HJ60">
        <v>8039</v>
      </c>
      <c r="HK60">
        <v>8039</v>
      </c>
      <c r="HL60">
        <v>2032</v>
      </c>
      <c r="HM60">
        <v>2032</v>
      </c>
      <c r="HN60">
        <v>6709</v>
      </c>
      <c r="HO60">
        <v>10818</v>
      </c>
      <c r="HP60">
        <v>4</v>
      </c>
      <c r="HQ60">
        <v>7</v>
      </c>
      <c r="HR60">
        <v>11</v>
      </c>
      <c r="HS60">
        <v>9</v>
      </c>
      <c r="HT60">
        <v>19</v>
      </c>
      <c r="HU60" t="s">
        <v>293</v>
      </c>
      <c r="HV60" t="s">
        <v>293</v>
      </c>
      <c r="HW60" t="s">
        <v>293</v>
      </c>
      <c r="HX60">
        <v>13</v>
      </c>
      <c r="HY60" t="s">
        <v>293</v>
      </c>
      <c r="HZ60" t="s">
        <v>293</v>
      </c>
      <c r="IA60" t="s">
        <v>293</v>
      </c>
      <c r="IB60" t="s">
        <v>293</v>
      </c>
      <c r="IC60" t="s">
        <v>293</v>
      </c>
      <c r="ID60" t="s">
        <v>293</v>
      </c>
      <c r="IE60" s="3" t="s">
        <v>293</v>
      </c>
      <c r="IF60" s="3" t="s">
        <v>293</v>
      </c>
      <c r="IG60" t="s">
        <v>293</v>
      </c>
      <c r="IH60" t="s">
        <v>293</v>
      </c>
      <c r="II60" t="s">
        <v>293</v>
      </c>
      <c r="IJ60" t="s">
        <v>427</v>
      </c>
      <c r="IK60" t="s">
        <v>385</v>
      </c>
      <c r="IL60" s="88">
        <v>35765</v>
      </c>
      <c r="IM60" s="88">
        <v>41153</v>
      </c>
      <c r="IN60" t="s">
        <v>291</v>
      </c>
      <c r="IO60" t="s">
        <v>291</v>
      </c>
      <c r="IP60" t="s">
        <v>291</v>
      </c>
      <c r="IQ60" t="s">
        <v>291</v>
      </c>
      <c r="IR60" t="s">
        <v>291</v>
      </c>
      <c r="IS60" t="s">
        <v>328</v>
      </c>
      <c r="IT60">
        <v>7</v>
      </c>
      <c r="IY60" t="s">
        <v>302</v>
      </c>
    </row>
    <row r="61" spans="1:259" x14ac:dyDescent="0.2">
      <c r="A61">
        <v>57</v>
      </c>
      <c r="B61" t="s">
        <v>776</v>
      </c>
      <c r="C61" t="s">
        <v>777</v>
      </c>
      <c r="D61">
        <v>816</v>
      </c>
      <c r="E61" t="s">
        <v>748</v>
      </c>
      <c r="F61">
        <v>90</v>
      </c>
      <c r="G61" t="s">
        <v>1592</v>
      </c>
      <c r="H61" t="s">
        <v>1539</v>
      </c>
      <c r="I61" t="s">
        <v>1593</v>
      </c>
      <c r="J61" t="s">
        <v>286</v>
      </c>
      <c r="K61" t="s">
        <v>1540</v>
      </c>
      <c r="L61" t="s">
        <v>1541</v>
      </c>
      <c r="M61" t="s">
        <v>1542</v>
      </c>
      <c r="N61" t="s">
        <v>1125</v>
      </c>
      <c r="O61" t="s">
        <v>291</v>
      </c>
      <c r="P61" t="s">
        <v>778</v>
      </c>
      <c r="Q61" t="s">
        <v>1125</v>
      </c>
      <c r="R61" t="s">
        <v>293</v>
      </c>
      <c r="V61">
        <v>1</v>
      </c>
      <c r="W61">
        <v>1</v>
      </c>
      <c r="X61">
        <v>0</v>
      </c>
      <c r="Y61">
        <v>0</v>
      </c>
      <c r="Z61">
        <v>0</v>
      </c>
      <c r="AA61">
        <v>1</v>
      </c>
      <c r="AB61">
        <v>0</v>
      </c>
      <c r="AC61">
        <v>0</v>
      </c>
      <c r="AD61">
        <v>3</v>
      </c>
      <c r="AE61">
        <v>3</v>
      </c>
      <c r="AF61">
        <v>0</v>
      </c>
      <c r="AG61">
        <v>0</v>
      </c>
      <c r="AI61">
        <v>2</v>
      </c>
      <c r="AJ61">
        <v>0</v>
      </c>
      <c r="AK61">
        <v>0</v>
      </c>
      <c r="AL61">
        <v>0</v>
      </c>
      <c r="AN61">
        <v>1</v>
      </c>
      <c r="AO61">
        <v>2</v>
      </c>
      <c r="AP61">
        <v>0</v>
      </c>
      <c r="AQ61">
        <v>0</v>
      </c>
      <c r="AR61">
        <v>3</v>
      </c>
      <c r="AS61">
        <v>3</v>
      </c>
      <c r="AT61" t="s">
        <v>1053</v>
      </c>
      <c r="AU61">
        <v>16</v>
      </c>
      <c r="AV61">
        <v>32</v>
      </c>
      <c r="AW61" t="s">
        <v>1053</v>
      </c>
      <c r="AX61">
        <v>48</v>
      </c>
      <c r="AY61" t="s">
        <v>1054</v>
      </c>
      <c r="BH61">
        <v>2</v>
      </c>
      <c r="BI61">
        <v>2</v>
      </c>
      <c r="BJ61" t="s">
        <v>1053</v>
      </c>
      <c r="BN61">
        <v>2</v>
      </c>
      <c r="BO61" t="s">
        <v>1054</v>
      </c>
      <c r="BP61">
        <v>2</v>
      </c>
      <c r="BQ61">
        <v>2</v>
      </c>
      <c r="BR61" t="s">
        <v>1057</v>
      </c>
      <c r="BS61">
        <v>2</v>
      </c>
      <c r="BT61">
        <v>2</v>
      </c>
      <c r="BU61" t="s">
        <v>1057</v>
      </c>
      <c r="BV61" t="s">
        <v>291</v>
      </c>
      <c r="BW61" t="s">
        <v>291</v>
      </c>
      <c r="BX61" t="s">
        <v>293</v>
      </c>
      <c r="BY61">
        <v>2</v>
      </c>
      <c r="BZ61">
        <v>3</v>
      </c>
      <c r="CA61">
        <v>1</v>
      </c>
      <c r="CB61">
        <v>16</v>
      </c>
      <c r="CC61">
        <v>0</v>
      </c>
      <c r="CD61" s="2" t="s">
        <v>1320</v>
      </c>
      <c r="CE61" s="3">
        <v>1</v>
      </c>
      <c r="CF61" s="2">
        <v>0.70833333333333337</v>
      </c>
      <c r="CG61" s="2">
        <v>0.33333333333333331</v>
      </c>
      <c r="CH61" s="2"/>
      <c r="CI61" s="2"/>
      <c r="CJ61" s="2"/>
      <c r="CK61" s="2"/>
      <c r="CL61" t="s">
        <v>295</v>
      </c>
      <c r="CM61" s="2" t="s">
        <v>313</v>
      </c>
      <c r="CN61" s="3">
        <v>1</v>
      </c>
      <c r="CO61" s="2">
        <v>0.33333333333333331</v>
      </c>
      <c r="CP61" s="2">
        <v>0.70833333333333337</v>
      </c>
      <c r="CQ61" s="2"/>
      <c r="CR61" s="2"/>
      <c r="CS61" s="2"/>
      <c r="CT61" s="2"/>
      <c r="CU61" t="s">
        <v>1055</v>
      </c>
      <c r="CV61">
        <v>1797</v>
      </c>
      <c r="CW61">
        <v>1115</v>
      </c>
      <c r="CX61">
        <v>0</v>
      </c>
      <c r="CY61" t="s">
        <v>291</v>
      </c>
      <c r="CZ61" t="s">
        <v>291</v>
      </c>
      <c r="DA61" t="s">
        <v>291</v>
      </c>
      <c r="DB61" t="s">
        <v>291</v>
      </c>
      <c r="DC61" t="s">
        <v>293</v>
      </c>
      <c r="DD61" t="s">
        <v>291</v>
      </c>
      <c r="DE61">
        <v>30</v>
      </c>
      <c r="DF61">
        <v>3</v>
      </c>
      <c r="DG61">
        <v>2495</v>
      </c>
      <c r="DH61">
        <v>932</v>
      </c>
      <c r="DI61">
        <v>6887</v>
      </c>
      <c r="DJ61">
        <v>0</v>
      </c>
      <c r="DK61">
        <v>0</v>
      </c>
      <c r="DL61">
        <v>0</v>
      </c>
      <c r="DM61">
        <v>5</v>
      </c>
      <c r="DN61">
        <v>512</v>
      </c>
      <c r="DO61">
        <v>297</v>
      </c>
      <c r="DP61">
        <v>2217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6</v>
      </c>
      <c r="DW61">
        <v>0</v>
      </c>
      <c r="DX61">
        <v>846</v>
      </c>
      <c r="DY61">
        <v>0</v>
      </c>
      <c r="DZ61">
        <v>13</v>
      </c>
      <c r="EA61">
        <v>0</v>
      </c>
      <c r="EB61">
        <v>8</v>
      </c>
      <c r="EC61">
        <v>8845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8845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2</v>
      </c>
      <c r="ET61">
        <v>0</v>
      </c>
      <c r="EU61">
        <v>4</v>
      </c>
      <c r="EV61">
        <v>0</v>
      </c>
      <c r="EW61">
        <v>2</v>
      </c>
      <c r="EX61">
        <v>0</v>
      </c>
      <c r="EY61">
        <v>3</v>
      </c>
      <c r="EZ61">
        <v>8</v>
      </c>
      <c r="FA61">
        <v>0</v>
      </c>
      <c r="FB61">
        <v>0</v>
      </c>
      <c r="FC61">
        <v>0</v>
      </c>
      <c r="FD61">
        <v>9246</v>
      </c>
      <c r="FG61">
        <v>0.29575773745997863</v>
      </c>
      <c r="FH61">
        <v>0.41115261472785486</v>
      </c>
      <c r="FI61">
        <v>944</v>
      </c>
      <c r="FJ61">
        <v>158</v>
      </c>
      <c r="FK61">
        <v>132</v>
      </c>
      <c r="FL61">
        <v>1327</v>
      </c>
      <c r="FM61">
        <v>215082</v>
      </c>
      <c r="FN61">
        <v>2.3E-3</v>
      </c>
      <c r="FO61">
        <v>139312</v>
      </c>
      <c r="FP61">
        <v>7.1999999999999998E-3</v>
      </c>
      <c r="FQ61">
        <v>154540</v>
      </c>
      <c r="FR61">
        <v>2.5999999999999999E-3</v>
      </c>
      <c r="FS61">
        <v>3</v>
      </c>
      <c r="FT61">
        <v>1</v>
      </c>
      <c r="FU61">
        <v>1</v>
      </c>
      <c r="FV61" t="s">
        <v>291</v>
      </c>
      <c r="FW61" t="s">
        <v>291</v>
      </c>
      <c r="FX61" t="s">
        <v>779</v>
      </c>
      <c r="FY61" t="s">
        <v>291</v>
      </c>
      <c r="FZ61" t="s">
        <v>1058</v>
      </c>
      <c r="GA61">
        <v>151</v>
      </c>
      <c r="GB61">
        <v>340</v>
      </c>
      <c r="GC61">
        <v>29</v>
      </c>
      <c r="GD61">
        <v>284</v>
      </c>
      <c r="GE61">
        <v>597</v>
      </c>
      <c r="GF61">
        <v>0</v>
      </c>
      <c r="GG61">
        <v>0</v>
      </c>
      <c r="GH61">
        <v>17</v>
      </c>
      <c r="GI61">
        <v>0</v>
      </c>
      <c r="GJ61">
        <v>178</v>
      </c>
      <c r="GK61">
        <v>26</v>
      </c>
      <c r="GL61">
        <v>46</v>
      </c>
      <c r="GM61">
        <v>0</v>
      </c>
      <c r="GN61">
        <v>0</v>
      </c>
      <c r="GO61">
        <v>0</v>
      </c>
      <c r="GP61">
        <v>0</v>
      </c>
      <c r="GQ61">
        <v>0</v>
      </c>
      <c r="GR61">
        <v>0</v>
      </c>
      <c r="GS61">
        <v>39</v>
      </c>
      <c r="GT61">
        <v>0</v>
      </c>
      <c r="GU61">
        <v>0</v>
      </c>
      <c r="GV61">
        <v>0</v>
      </c>
      <c r="GW61">
        <v>0</v>
      </c>
      <c r="GX61">
        <v>0</v>
      </c>
      <c r="GY61">
        <v>0</v>
      </c>
      <c r="GZ61">
        <v>0</v>
      </c>
      <c r="HA61">
        <v>0</v>
      </c>
      <c r="HB61">
        <v>0</v>
      </c>
      <c r="HC61">
        <v>0</v>
      </c>
      <c r="HD61">
        <v>0</v>
      </c>
      <c r="HE61">
        <v>0</v>
      </c>
      <c r="HF61">
        <v>0</v>
      </c>
      <c r="HG61">
        <v>0</v>
      </c>
      <c r="HH61">
        <v>0</v>
      </c>
      <c r="HI61">
        <v>0</v>
      </c>
      <c r="HJ61">
        <v>14023</v>
      </c>
      <c r="HK61">
        <v>14023</v>
      </c>
      <c r="HL61">
        <v>151</v>
      </c>
      <c r="HM61">
        <v>162</v>
      </c>
      <c r="HN61">
        <v>9258</v>
      </c>
      <c r="HO61">
        <v>4381</v>
      </c>
      <c r="HP61">
        <v>7</v>
      </c>
      <c r="HQ61">
        <v>7</v>
      </c>
      <c r="HR61">
        <v>8</v>
      </c>
      <c r="HS61">
        <v>5</v>
      </c>
      <c r="HT61">
        <v>1</v>
      </c>
      <c r="HU61">
        <v>6</v>
      </c>
      <c r="HV61">
        <v>7</v>
      </c>
      <c r="HW61">
        <v>0</v>
      </c>
      <c r="HX61">
        <v>0</v>
      </c>
      <c r="HY61">
        <v>0</v>
      </c>
      <c r="HZ61">
        <v>0</v>
      </c>
      <c r="IA61">
        <v>0</v>
      </c>
      <c r="IB61">
        <v>0</v>
      </c>
      <c r="IC61">
        <v>0</v>
      </c>
      <c r="ID61">
        <v>0</v>
      </c>
      <c r="IE61">
        <v>0</v>
      </c>
      <c r="IF61" s="3">
        <v>0</v>
      </c>
      <c r="IG61" s="3">
        <v>0</v>
      </c>
      <c r="IH61">
        <v>0</v>
      </c>
      <c r="II61">
        <v>0</v>
      </c>
      <c r="IJ61" t="s">
        <v>780</v>
      </c>
      <c r="IK61" t="s">
        <v>765</v>
      </c>
      <c r="IL61">
        <v>38108</v>
      </c>
      <c r="IM61" s="88">
        <v>40787</v>
      </c>
      <c r="IN61" s="88" t="s">
        <v>236</v>
      </c>
      <c r="IO61" t="s">
        <v>236</v>
      </c>
      <c r="IP61" t="s">
        <v>236</v>
      </c>
      <c r="IQ61" t="s">
        <v>236</v>
      </c>
      <c r="IR61" t="s">
        <v>293</v>
      </c>
      <c r="IS61" t="s">
        <v>1543</v>
      </c>
      <c r="IT61">
        <v>11</v>
      </c>
      <c r="IU61">
        <v>0</v>
      </c>
      <c r="IV61">
        <v>0</v>
      </c>
      <c r="IW61">
        <v>0</v>
      </c>
      <c r="IX61">
        <v>0</v>
      </c>
      <c r="IY61" t="s">
        <v>302</v>
      </c>
    </row>
    <row r="62" spans="1:259" x14ac:dyDescent="0.2">
      <c r="A62">
        <v>58</v>
      </c>
      <c r="B62" t="s">
        <v>776</v>
      </c>
      <c r="C62" t="s">
        <v>781</v>
      </c>
      <c r="D62">
        <v>958</v>
      </c>
      <c r="E62" t="s">
        <v>529</v>
      </c>
      <c r="F62">
        <v>200</v>
      </c>
      <c r="G62" t="s">
        <v>783</v>
      </c>
      <c r="H62" t="s">
        <v>782</v>
      </c>
      <c r="I62" t="s">
        <v>784</v>
      </c>
      <c r="J62" t="s">
        <v>286</v>
      </c>
      <c r="K62" t="s">
        <v>1148</v>
      </c>
      <c r="L62" t="s">
        <v>785</v>
      </c>
      <c r="M62" t="s">
        <v>1149</v>
      </c>
      <c r="N62" t="s">
        <v>322</v>
      </c>
      <c r="O62" t="s">
        <v>291</v>
      </c>
      <c r="P62" t="s">
        <v>1444</v>
      </c>
      <c r="Q62" t="s">
        <v>290</v>
      </c>
      <c r="R62" t="s">
        <v>291</v>
      </c>
      <c r="V62">
        <v>1</v>
      </c>
      <c r="W62">
        <v>1</v>
      </c>
      <c r="X62">
        <v>0</v>
      </c>
      <c r="Y62">
        <v>0</v>
      </c>
      <c r="Z62">
        <v>0</v>
      </c>
      <c r="AA62">
        <v>2</v>
      </c>
      <c r="AB62">
        <v>0</v>
      </c>
      <c r="AC62">
        <v>0</v>
      </c>
      <c r="AD62">
        <v>2</v>
      </c>
      <c r="AE62">
        <v>5</v>
      </c>
      <c r="AF62">
        <v>0</v>
      </c>
      <c r="AG62">
        <v>0</v>
      </c>
      <c r="AH62">
        <v>7</v>
      </c>
      <c r="AI62">
        <v>4</v>
      </c>
      <c r="AJ62">
        <v>0</v>
      </c>
      <c r="AK62">
        <v>0</v>
      </c>
      <c r="AL62">
        <v>1</v>
      </c>
      <c r="AM62">
        <v>1</v>
      </c>
      <c r="AN62">
        <v>0</v>
      </c>
      <c r="AO62">
        <v>1</v>
      </c>
      <c r="AP62">
        <v>0</v>
      </c>
      <c r="AQ62">
        <v>0</v>
      </c>
      <c r="AR62">
        <v>3</v>
      </c>
      <c r="AS62">
        <v>3</v>
      </c>
      <c r="AT62" t="s">
        <v>1053</v>
      </c>
      <c r="AU62">
        <v>16</v>
      </c>
      <c r="AV62">
        <v>48</v>
      </c>
      <c r="AW62" t="s">
        <v>1053</v>
      </c>
      <c r="AX62">
        <v>48</v>
      </c>
      <c r="AY62" t="s">
        <v>1053</v>
      </c>
      <c r="BF62">
        <v>400</v>
      </c>
      <c r="BG62" t="s">
        <v>1054</v>
      </c>
      <c r="BH62">
        <v>1</v>
      </c>
      <c r="BI62">
        <v>2.5</v>
      </c>
      <c r="BJ62" t="s">
        <v>1057</v>
      </c>
      <c r="BV62" t="s">
        <v>291</v>
      </c>
      <c r="BW62" t="s">
        <v>291</v>
      </c>
      <c r="BX62" t="s">
        <v>291</v>
      </c>
      <c r="BY62">
        <v>0</v>
      </c>
      <c r="BZ62">
        <v>5</v>
      </c>
      <c r="CA62">
        <v>0</v>
      </c>
      <c r="CB62">
        <v>43</v>
      </c>
      <c r="CC62">
        <v>0</v>
      </c>
      <c r="CD62" s="2" t="s">
        <v>1320</v>
      </c>
      <c r="CE62" s="3">
        <v>2</v>
      </c>
      <c r="CF62" s="2">
        <v>0.72916666666666663</v>
      </c>
      <c r="CG62" s="2">
        <v>0.35416666666666669</v>
      </c>
      <c r="CH62" s="2"/>
      <c r="CI62" s="2"/>
      <c r="CJ62" s="2"/>
      <c r="CK62" s="2"/>
      <c r="CL62" t="s">
        <v>295</v>
      </c>
      <c r="CM62" s="2" t="s">
        <v>313</v>
      </c>
      <c r="CN62" s="3">
        <v>2</v>
      </c>
      <c r="CO62" s="2">
        <v>0.35416666666666669</v>
      </c>
      <c r="CP62" s="2">
        <v>0.72916666666666663</v>
      </c>
      <c r="CQ62" s="2"/>
      <c r="CR62" s="2"/>
      <c r="CS62" s="2"/>
      <c r="CT62" s="2"/>
      <c r="CU62" t="s">
        <v>1055</v>
      </c>
      <c r="CV62">
        <v>877</v>
      </c>
      <c r="CW62">
        <v>0</v>
      </c>
      <c r="CX62">
        <v>3162</v>
      </c>
      <c r="CY62" t="s">
        <v>291</v>
      </c>
      <c r="CZ62" t="s">
        <v>291</v>
      </c>
      <c r="DA62" t="s">
        <v>291</v>
      </c>
      <c r="DB62" t="s">
        <v>293</v>
      </c>
      <c r="DC62" t="s">
        <v>291</v>
      </c>
      <c r="DD62" t="s">
        <v>291</v>
      </c>
      <c r="DE62">
        <v>290</v>
      </c>
      <c r="DF62">
        <v>186</v>
      </c>
      <c r="DG62">
        <v>2979</v>
      </c>
      <c r="DH62">
        <v>4467</v>
      </c>
      <c r="DI62">
        <v>15368</v>
      </c>
      <c r="DJ62">
        <v>262</v>
      </c>
      <c r="DK62">
        <v>2045</v>
      </c>
      <c r="DL62">
        <v>197</v>
      </c>
      <c r="DM62">
        <v>31</v>
      </c>
      <c r="DN62">
        <v>858</v>
      </c>
      <c r="DO62">
        <v>51</v>
      </c>
      <c r="DP62">
        <v>7041.75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28</v>
      </c>
      <c r="DW62">
        <v>0</v>
      </c>
      <c r="DX62">
        <v>1637</v>
      </c>
      <c r="DY62">
        <v>0</v>
      </c>
      <c r="DZ62">
        <v>1497</v>
      </c>
      <c r="EA62">
        <v>0</v>
      </c>
      <c r="EB62">
        <v>31</v>
      </c>
      <c r="EC62">
        <v>39585</v>
      </c>
      <c r="ED62">
        <v>0</v>
      </c>
      <c r="EE62">
        <v>21</v>
      </c>
      <c r="EF62">
        <v>0</v>
      </c>
      <c r="EG62">
        <v>47</v>
      </c>
      <c r="EH62">
        <v>0</v>
      </c>
      <c r="EI62">
        <v>1</v>
      </c>
      <c r="EJ62">
        <v>935</v>
      </c>
      <c r="EK62">
        <v>40520</v>
      </c>
      <c r="EL62">
        <v>0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1</v>
      </c>
      <c r="ET62">
        <v>71</v>
      </c>
      <c r="EU62">
        <v>144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15512</v>
      </c>
      <c r="FE62">
        <v>63932</v>
      </c>
      <c r="FF62">
        <v>969</v>
      </c>
      <c r="FG62">
        <v>0.44444269123958596</v>
      </c>
      <c r="FH62">
        <v>1.3450307161491206</v>
      </c>
      <c r="FI62">
        <v>1540</v>
      </c>
      <c r="FJ62">
        <v>406</v>
      </c>
      <c r="FK62">
        <v>515</v>
      </c>
      <c r="FL62">
        <v>1653</v>
      </c>
      <c r="FM62">
        <v>772949</v>
      </c>
      <c r="FN62">
        <v>0.59</v>
      </c>
      <c r="FO62">
        <v>877846</v>
      </c>
      <c r="FP62">
        <v>1.47</v>
      </c>
      <c r="FQ62">
        <v>1159195</v>
      </c>
      <c r="FR62">
        <v>0.37</v>
      </c>
      <c r="FS62">
        <v>4</v>
      </c>
      <c r="FT62">
        <v>4</v>
      </c>
      <c r="FU62">
        <v>1</v>
      </c>
      <c r="FV62" t="s">
        <v>291</v>
      </c>
      <c r="FW62" t="s">
        <v>293</v>
      </c>
      <c r="FX62" t="s">
        <v>293</v>
      </c>
      <c r="FY62" t="s">
        <v>291</v>
      </c>
      <c r="FZ62" t="s">
        <v>1056</v>
      </c>
      <c r="GA62">
        <v>74</v>
      </c>
      <c r="GB62">
        <v>338</v>
      </c>
      <c r="GC62">
        <v>46</v>
      </c>
      <c r="GD62">
        <v>143</v>
      </c>
      <c r="GE62">
        <v>332</v>
      </c>
      <c r="GF62" t="s">
        <v>293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  <c r="GQ62">
        <v>0</v>
      </c>
      <c r="GR62">
        <v>20</v>
      </c>
      <c r="GS62">
        <v>0</v>
      </c>
      <c r="GT62">
        <v>3</v>
      </c>
      <c r="GU62">
        <v>1</v>
      </c>
      <c r="GV62" t="s">
        <v>293</v>
      </c>
      <c r="GW62">
        <v>0</v>
      </c>
      <c r="GX62" t="s">
        <v>786</v>
      </c>
      <c r="GY62">
        <v>4</v>
      </c>
      <c r="GZ62" t="s">
        <v>333</v>
      </c>
      <c r="HA62">
        <v>16</v>
      </c>
      <c r="HB62" t="s">
        <v>689</v>
      </c>
      <c r="HC62">
        <v>4</v>
      </c>
      <c r="HD62">
        <v>3</v>
      </c>
      <c r="HE62" t="s">
        <v>293</v>
      </c>
      <c r="HF62">
        <v>0</v>
      </c>
      <c r="HG62" t="s">
        <v>293</v>
      </c>
      <c r="HH62" t="s">
        <v>293</v>
      </c>
      <c r="HI62">
        <v>0</v>
      </c>
      <c r="HJ62">
        <v>9866</v>
      </c>
      <c r="HK62">
        <v>9866</v>
      </c>
      <c r="HL62">
        <v>274</v>
      </c>
      <c r="HM62">
        <v>298</v>
      </c>
      <c r="HN62">
        <v>7761</v>
      </c>
      <c r="HO62">
        <v>11308</v>
      </c>
      <c r="HP62">
        <v>1</v>
      </c>
      <c r="HQ62">
        <v>3</v>
      </c>
      <c r="HR62">
        <v>4</v>
      </c>
      <c r="HS62">
        <v>64</v>
      </c>
      <c r="HT62">
        <v>62</v>
      </c>
      <c r="HU62">
        <v>80</v>
      </c>
      <c r="HV62">
        <v>79</v>
      </c>
      <c r="HW62">
        <v>0</v>
      </c>
      <c r="HX62">
        <v>45</v>
      </c>
      <c r="HY62">
        <v>0</v>
      </c>
      <c r="HZ62">
        <v>28</v>
      </c>
      <c r="IA62">
        <v>177</v>
      </c>
      <c r="IB62">
        <v>0</v>
      </c>
      <c r="IC62">
        <v>0</v>
      </c>
      <c r="ID62">
        <v>0</v>
      </c>
      <c r="IE62" s="3">
        <v>0</v>
      </c>
      <c r="IF62" s="3">
        <v>0</v>
      </c>
      <c r="IG62">
        <v>0</v>
      </c>
      <c r="IH62">
        <v>0</v>
      </c>
      <c r="II62">
        <v>0</v>
      </c>
      <c r="IJ62" t="s">
        <v>604</v>
      </c>
      <c r="IK62" t="s">
        <v>787</v>
      </c>
      <c r="IL62" s="88">
        <v>36739</v>
      </c>
      <c r="IM62" s="88">
        <v>36739</v>
      </c>
      <c r="IN62" t="s">
        <v>291</v>
      </c>
      <c r="IO62" t="s">
        <v>293</v>
      </c>
      <c r="IP62" t="s">
        <v>293</v>
      </c>
      <c r="IQ62" t="s">
        <v>291</v>
      </c>
      <c r="IR62" t="s">
        <v>291</v>
      </c>
      <c r="IS62" t="s">
        <v>328</v>
      </c>
      <c r="IT62">
        <v>6</v>
      </c>
      <c r="IY62" t="s">
        <v>302</v>
      </c>
    </row>
    <row r="63" spans="1:259" x14ac:dyDescent="0.2">
      <c r="A63">
        <v>59</v>
      </c>
      <c r="B63" t="s">
        <v>776</v>
      </c>
      <c r="C63" t="s">
        <v>788</v>
      </c>
      <c r="D63">
        <v>700</v>
      </c>
      <c r="E63" t="s">
        <v>748</v>
      </c>
      <c r="F63">
        <v>70</v>
      </c>
      <c r="G63" t="s">
        <v>790</v>
      </c>
      <c r="H63" t="s">
        <v>789</v>
      </c>
      <c r="I63" t="s">
        <v>791</v>
      </c>
      <c r="J63" t="s">
        <v>286</v>
      </c>
      <c r="K63" t="s">
        <v>1150</v>
      </c>
      <c r="L63" t="s">
        <v>792</v>
      </c>
      <c r="M63" t="s">
        <v>778</v>
      </c>
      <c r="N63" t="s">
        <v>322</v>
      </c>
      <c r="O63" t="s">
        <v>291</v>
      </c>
      <c r="V63">
        <v>1</v>
      </c>
      <c r="W63">
        <v>0</v>
      </c>
      <c r="X63">
        <v>0</v>
      </c>
      <c r="Y63">
        <v>0</v>
      </c>
      <c r="Z63">
        <v>0</v>
      </c>
      <c r="AA63">
        <v>1</v>
      </c>
      <c r="AB63">
        <v>0</v>
      </c>
      <c r="AC63">
        <v>0</v>
      </c>
      <c r="AD63">
        <v>2</v>
      </c>
      <c r="AE63">
        <v>5</v>
      </c>
      <c r="AF63">
        <v>0</v>
      </c>
      <c r="AG63">
        <v>0</v>
      </c>
      <c r="AH63">
        <v>7</v>
      </c>
      <c r="AI63">
        <v>1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2</v>
      </c>
      <c r="AS63">
        <v>2</v>
      </c>
      <c r="AT63" t="s">
        <v>1053</v>
      </c>
      <c r="AU63">
        <v>16</v>
      </c>
      <c r="AV63">
        <v>32</v>
      </c>
      <c r="AW63" t="s">
        <v>1053</v>
      </c>
      <c r="AX63">
        <v>48</v>
      </c>
      <c r="AY63" t="s">
        <v>1057</v>
      </c>
      <c r="BF63">
        <v>60</v>
      </c>
      <c r="BG63" t="s">
        <v>1054</v>
      </c>
      <c r="BH63">
        <v>2</v>
      </c>
      <c r="BI63">
        <v>2</v>
      </c>
      <c r="BJ63" t="s">
        <v>1057</v>
      </c>
      <c r="BR63" t="s">
        <v>383</v>
      </c>
      <c r="BS63">
        <v>1</v>
      </c>
      <c r="BT63">
        <v>1</v>
      </c>
      <c r="BU63" t="s">
        <v>1053</v>
      </c>
      <c r="BV63" t="s">
        <v>291</v>
      </c>
      <c r="BW63" t="s">
        <v>293</v>
      </c>
      <c r="BX63" t="s">
        <v>293</v>
      </c>
      <c r="BY63">
        <v>0</v>
      </c>
      <c r="BZ63">
        <v>6</v>
      </c>
      <c r="CA63">
        <v>0</v>
      </c>
      <c r="CB63">
        <v>14</v>
      </c>
      <c r="CC63">
        <v>0</v>
      </c>
      <c r="CD63" s="2" t="s">
        <v>311</v>
      </c>
      <c r="CE63" s="3">
        <v>1</v>
      </c>
      <c r="CF63" s="2">
        <v>0.72916666666666663</v>
      </c>
      <c r="CG63" s="2">
        <v>0.35416666666666669</v>
      </c>
      <c r="CH63" s="2"/>
      <c r="CI63" s="2"/>
      <c r="CJ63" s="2"/>
      <c r="CK63" s="2"/>
      <c r="CL63" t="s">
        <v>295</v>
      </c>
      <c r="CM63" s="2" t="s">
        <v>313</v>
      </c>
      <c r="CN63" s="3">
        <v>1</v>
      </c>
      <c r="CO63" s="2">
        <v>0.35416666666666669</v>
      </c>
      <c r="CP63" s="2">
        <v>0.72916666666666663</v>
      </c>
      <c r="CQ63" s="2"/>
      <c r="CR63" s="2"/>
      <c r="CS63" s="2"/>
      <c r="CT63" s="2"/>
      <c r="CV63">
        <v>2700</v>
      </c>
      <c r="CW63">
        <v>1740</v>
      </c>
      <c r="CX63">
        <v>2838</v>
      </c>
      <c r="CY63" t="s">
        <v>291</v>
      </c>
      <c r="CZ63" t="s">
        <v>291</v>
      </c>
      <c r="DA63" t="s">
        <v>291</v>
      </c>
      <c r="DB63" t="s">
        <v>291</v>
      </c>
      <c r="DC63" t="s">
        <v>293</v>
      </c>
      <c r="DD63" t="s">
        <v>291</v>
      </c>
      <c r="DE63">
        <v>686</v>
      </c>
      <c r="DF63">
        <v>102</v>
      </c>
      <c r="DG63">
        <v>3625</v>
      </c>
      <c r="DH63">
        <v>5830</v>
      </c>
      <c r="DI63">
        <v>19698</v>
      </c>
      <c r="DJ63">
        <v>181</v>
      </c>
      <c r="DK63">
        <v>3507</v>
      </c>
      <c r="DL63">
        <v>163</v>
      </c>
      <c r="DM63">
        <v>65</v>
      </c>
      <c r="DN63">
        <v>1705</v>
      </c>
      <c r="DO63">
        <v>149</v>
      </c>
      <c r="DP63">
        <v>11877.25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66</v>
      </c>
      <c r="DW63">
        <v>0</v>
      </c>
      <c r="DX63">
        <v>3238</v>
      </c>
      <c r="DY63">
        <v>0</v>
      </c>
      <c r="DZ63">
        <v>92</v>
      </c>
      <c r="EA63">
        <v>0</v>
      </c>
      <c r="EB63">
        <v>72</v>
      </c>
      <c r="EC63">
        <v>35530</v>
      </c>
      <c r="ED63">
        <v>0</v>
      </c>
      <c r="EE63">
        <v>61</v>
      </c>
      <c r="EF63">
        <v>0</v>
      </c>
      <c r="EG63">
        <v>0</v>
      </c>
      <c r="EH63">
        <v>0</v>
      </c>
      <c r="EI63">
        <v>0</v>
      </c>
      <c r="EJ63">
        <v>610</v>
      </c>
      <c r="EK63">
        <v>36140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9</v>
      </c>
      <c r="ER63">
        <v>2</v>
      </c>
      <c r="ES63">
        <v>8</v>
      </c>
      <c r="ET63">
        <v>17</v>
      </c>
      <c r="EU63">
        <v>61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19759</v>
      </c>
      <c r="FE63">
        <v>94110</v>
      </c>
      <c r="FG63">
        <v>0.5901445890887409</v>
      </c>
      <c r="FH63">
        <v>1.5586803140216636</v>
      </c>
      <c r="FI63">
        <v>1000</v>
      </c>
      <c r="FJ63">
        <v>619</v>
      </c>
      <c r="FK63">
        <v>822</v>
      </c>
      <c r="FL63">
        <v>1888</v>
      </c>
      <c r="FM63">
        <v>910477</v>
      </c>
      <c r="FN63">
        <v>0.56999999999999995</v>
      </c>
      <c r="FO63">
        <v>345109</v>
      </c>
      <c r="FP63">
        <v>0.34</v>
      </c>
      <c r="FQ63">
        <v>1390843</v>
      </c>
      <c r="FR63">
        <v>0.5</v>
      </c>
      <c r="FS63">
        <v>3</v>
      </c>
      <c r="FT63">
        <v>1</v>
      </c>
      <c r="FU63">
        <v>1</v>
      </c>
      <c r="FV63" t="s">
        <v>291</v>
      </c>
      <c r="FW63" t="s">
        <v>291</v>
      </c>
      <c r="FX63" t="s">
        <v>291</v>
      </c>
      <c r="FY63" t="s">
        <v>293</v>
      </c>
      <c r="FZ63" t="s">
        <v>1058</v>
      </c>
      <c r="GA63">
        <v>24</v>
      </c>
      <c r="GB63">
        <v>238</v>
      </c>
      <c r="GC63">
        <v>21</v>
      </c>
      <c r="GD63">
        <v>173</v>
      </c>
      <c r="GE63">
        <v>367</v>
      </c>
      <c r="GF63" t="s">
        <v>343</v>
      </c>
      <c r="GG63">
        <v>0</v>
      </c>
      <c r="GH63">
        <v>22</v>
      </c>
      <c r="GI63">
        <v>45</v>
      </c>
      <c r="GJ63">
        <v>0</v>
      </c>
      <c r="GK63">
        <v>0</v>
      </c>
      <c r="GL63">
        <v>26</v>
      </c>
      <c r="GM63" t="s">
        <v>293</v>
      </c>
      <c r="GN63" t="s">
        <v>293</v>
      </c>
      <c r="GO63" t="s">
        <v>293</v>
      </c>
      <c r="GP63" t="s">
        <v>293</v>
      </c>
      <c r="GQ63" t="s">
        <v>293</v>
      </c>
      <c r="GR63">
        <v>43</v>
      </c>
      <c r="GS63" t="s">
        <v>293</v>
      </c>
      <c r="GT63">
        <v>1</v>
      </c>
      <c r="GU63">
        <v>3</v>
      </c>
      <c r="GV63" t="s">
        <v>1445</v>
      </c>
      <c r="GW63">
        <v>0</v>
      </c>
      <c r="GX63" t="s">
        <v>1446</v>
      </c>
      <c r="GY63">
        <v>4</v>
      </c>
      <c r="GZ63" t="s">
        <v>1447</v>
      </c>
      <c r="HA63">
        <v>43</v>
      </c>
      <c r="HB63" t="s">
        <v>1448</v>
      </c>
      <c r="HC63">
        <v>0</v>
      </c>
      <c r="HD63">
        <v>0</v>
      </c>
      <c r="HE63" t="s">
        <v>1449</v>
      </c>
      <c r="HF63">
        <v>3</v>
      </c>
      <c r="HG63" t="s">
        <v>1450</v>
      </c>
      <c r="HH63" t="s">
        <v>1451</v>
      </c>
      <c r="HI63">
        <v>7</v>
      </c>
      <c r="HJ63">
        <v>16404</v>
      </c>
      <c r="HK63">
        <v>16404</v>
      </c>
      <c r="HL63">
        <v>25</v>
      </c>
      <c r="HM63">
        <v>14</v>
      </c>
      <c r="HN63">
        <v>13167</v>
      </c>
      <c r="HO63">
        <v>10351</v>
      </c>
      <c r="HP63">
        <v>7</v>
      </c>
      <c r="HQ63">
        <v>7</v>
      </c>
      <c r="HR63">
        <v>15</v>
      </c>
      <c r="HS63">
        <v>0</v>
      </c>
      <c r="HT63">
        <v>14</v>
      </c>
      <c r="HU63">
        <v>71</v>
      </c>
      <c r="HV63">
        <v>68</v>
      </c>
      <c r="HW63" t="s">
        <v>293</v>
      </c>
      <c r="HX63">
        <v>32</v>
      </c>
      <c r="HY63" t="s">
        <v>293</v>
      </c>
      <c r="HZ63" t="s">
        <v>293</v>
      </c>
      <c r="IA63" t="s">
        <v>293</v>
      </c>
      <c r="IB63" t="s">
        <v>293</v>
      </c>
      <c r="IC63" t="s">
        <v>293</v>
      </c>
      <c r="ID63" t="s">
        <v>293</v>
      </c>
      <c r="IE63" s="3">
        <v>6</v>
      </c>
      <c r="IF63" s="3" t="s">
        <v>293</v>
      </c>
      <c r="IG63" t="s">
        <v>293</v>
      </c>
      <c r="IH63" t="s">
        <v>293</v>
      </c>
      <c r="II63" t="s">
        <v>293</v>
      </c>
      <c r="IJ63" t="s">
        <v>780</v>
      </c>
      <c r="IK63" t="s">
        <v>765</v>
      </c>
      <c r="IL63" s="88">
        <v>39173</v>
      </c>
      <c r="IM63" s="88">
        <v>39173</v>
      </c>
      <c r="IN63" t="s">
        <v>291</v>
      </c>
      <c r="IO63" t="s">
        <v>291</v>
      </c>
      <c r="IP63" t="s">
        <v>291</v>
      </c>
      <c r="IQ63" t="s">
        <v>291</v>
      </c>
      <c r="IR63" t="s">
        <v>293</v>
      </c>
      <c r="IS63" t="s">
        <v>328</v>
      </c>
      <c r="IT63">
        <v>6</v>
      </c>
    </row>
    <row r="64" spans="1:259" x14ac:dyDescent="0.2">
      <c r="A64">
        <v>60</v>
      </c>
      <c r="B64" t="s">
        <v>794</v>
      </c>
      <c r="C64" t="s">
        <v>795</v>
      </c>
      <c r="D64">
        <v>1033</v>
      </c>
      <c r="E64" t="s">
        <v>317</v>
      </c>
      <c r="F64">
        <v>197.28</v>
      </c>
      <c r="G64" t="s">
        <v>796</v>
      </c>
      <c r="H64" t="s">
        <v>1452</v>
      </c>
      <c r="I64" t="s">
        <v>797</v>
      </c>
      <c r="K64" t="s">
        <v>1151</v>
      </c>
      <c r="L64" t="s">
        <v>1152</v>
      </c>
      <c r="M64" t="s">
        <v>798</v>
      </c>
      <c r="N64" t="s">
        <v>290</v>
      </c>
      <c r="O64" t="s">
        <v>293</v>
      </c>
      <c r="V64">
        <v>0</v>
      </c>
      <c r="W64">
        <v>1</v>
      </c>
      <c r="X64">
        <v>1</v>
      </c>
      <c r="Y64">
        <v>0</v>
      </c>
      <c r="Z64">
        <v>0</v>
      </c>
      <c r="AA64">
        <v>1</v>
      </c>
      <c r="AB64">
        <v>0</v>
      </c>
      <c r="AC64">
        <v>1</v>
      </c>
      <c r="AD64">
        <v>3</v>
      </c>
      <c r="AE64">
        <v>3</v>
      </c>
      <c r="AF64">
        <v>0</v>
      </c>
      <c r="AG64">
        <v>0</v>
      </c>
      <c r="AH64">
        <v>7</v>
      </c>
      <c r="AI64">
        <v>3</v>
      </c>
      <c r="AJ64">
        <v>0</v>
      </c>
      <c r="AK64">
        <v>0</v>
      </c>
      <c r="AL64">
        <v>0</v>
      </c>
      <c r="AM64">
        <v>0</v>
      </c>
      <c r="AN64">
        <v>1</v>
      </c>
      <c r="AO64">
        <v>0</v>
      </c>
      <c r="AP64">
        <v>0</v>
      </c>
      <c r="AQ64">
        <v>1</v>
      </c>
      <c r="AR64">
        <v>1</v>
      </c>
      <c r="AS64">
        <v>1</v>
      </c>
      <c r="AT64" t="s">
        <v>1053</v>
      </c>
      <c r="AU64">
        <v>18</v>
      </c>
      <c r="AV64">
        <v>2</v>
      </c>
      <c r="AW64" t="s">
        <v>1053</v>
      </c>
      <c r="AX64">
        <v>27</v>
      </c>
      <c r="AY64" t="s">
        <v>1053</v>
      </c>
      <c r="BB64" t="s">
        <v>1053</v>
      </c>
      <c r="BC64">
        <v>32</v>
      </c>
      <c r="BD64">
        <v>51</v>
      </c>
      <c r="BE64" t="s">
        <v>1054</v>
      </c>
      <c r="BF64">
        <v>270</v>
      </c>
      <c r="BG64" t="s">
        <v>1054</v>
      </c>
      <c r="BH64">
        <v>1</v>
      </c>
      <c r="BI64">
        <v>2</v>
      </c>
      <c r="BJ64" t="s">
        <v>1053</v>
      </c>
      <c r="BK64">
        <v>12</v>
      </c>
      <c r="BL64">
        <v>24</v>
      </c>
      <c r="BM64" t="s">
        <v>1053</v>
      </c>
      <c r="BN64">
        <v>132</v>
      </c>
      <c r="BO64" t="s">
        <v>1054</v>
      </c>
      <c r="BP64">
        <v>2</v>
      </c>
      <c r="BQ64">
        <v>2</v>
      </c>
      <c r="BR64" t="s">
        <v>1057</v>
      </c>
      <c r="BU64" t="s">
        <v>383</v>
      </c>
      <c r="BV64" t="s">
        <v>291</v>
      </c>
      <c r="BW64" t="s">
        <v>291</v>
      </c>
      <c r="BX64" t="s">
        <v>293</v>
      </c>
      <c r="BY64">
        <v>3</v>
      </c>
      <c r="BZ64">
        <v>6</v>
      </c>
      <c r="CA64">
        <v>0</v>
      </c>
      <c r="CB64">
        <v>30</v>
      </c>
      <c r="CC64">
        <v>0</v>
      </c>
      <c r="CD64" s="2" t="s">
        <v>479</v>
      </c>
      <c r="CE64" s="3">
        <v>3</v>
      </c>
      <c r="CF64" s="2">
        <v>0.6875</v>
      </c>
      <c r="CG64" s="2">
        <v>0.35416666666666669</v>
      </c>
      <c r="CH64" s="2"/>
      <c r="CI64" s="2"/>
      <c r="CJ64" s="2"/>
      <c r="CK64" s="2"/>
      <c r="CL64" t="s">
        <v>295</v>
      </c>
      <c r="CM64" s="2" t="s">
        <v>313</v>
      </c>
      <c r="CN64" s="3">
        <v>4</v>
      </c>
      <c r="CO64" s="2">
        <v>0.35416666666666669</v>
      </c>
      <c r="CP64" s="2">
        <v>0.70833333333333337</v>
      </c>
      <c r="CQ64" s="2"/>
      <c r="CR64" s="2"/>
      <c r="CS64" s="2"/>
      <c r="CT64" s="2"/>
      <c r="CU64" t="s">
        <v>1055</v>
      </c>
      <c r="CV64">
        <v>2048</v>
      </c>
      <c r="CW64">
        <v>95</v>
      </c>
      <c r="CX64">
        <v>3041</v>
      </c>
      <c r="CY64" t="s">
        <v>291</v>
      </c>
      <c r="CZ64" t="s">
        <v>291</v>
      </c>
      <c r="DA64" t="s">
        <v>291</v>
      </c>
      <c r="DB64" t="s">
        <v>293</v>
      </c>
      <c r="DC64" t="s">
        <v>293</v>
      </c>
      <c r="DD64" t="s">
        <v>291</v>
      </c>
      <c r="DE64">
        <v>0</v>
      </c>
      <c r="DF64">
        <v>0</v>
      </c>
      <c r="DG64">
        <v>4679</v>
      </c>
      <c r="DH64">
        <v>2387</v>
      </c>
      <c r="DI64">
        <v>14132</v>
      </c>
      <c r="DJ64">
        <v>0</v>
      </c>
      <c r="DK64">
        <v>2178</v>
      </c>
      <c r="DL64">
        <v>273</v>
      </c>
      <c r="DM64">
        <v>0</v>
      </c>
      <c r="DN64">
        <v>1131</v>
      </c>
      <c r="DO64">
        <v>111</v>
      </c>
      <c r="DP64">
        <v>8085.75</v>
      </c>
      <c r="DQ64">
        <v>0</v>
      </c>
      <c r="DR64">
        <v>0</v>
      </c>
      <c r="DS64">
        <v>0</v>
      </c>
      <c r="DT64">
        <v>0</v>
      </c>
      <c r="DU64">
        <v>58</v>
      </c>
      <c r="DV64">
        <v>149</v>
      </c>
      <c r="DW64">
        <v>775</v>
      </c>
      <c r="DX64">
        <v>606</v>
      </c>
      <c r="DY64">
        <v>67</v>
      </c>
      <c r="DZ64">
        <v>274</v>
      </c>
      <c r="EA64">
        <v>84</v>
      </c>
      <c r="EB64">
        <v>476</v>
      </c>
      <c r="EC64">
        <v>31160</v>
      </c>
      <c r="ED64">
        <v>118</v>
      </c>
      <c r="EE64">
        <v>14</v>
      </c>
      <c r="EF64">
        <v>2</v>
      </c>
      <c r="EG64">
        <v>0</v>
      </c>
      <c r="EH64">
        <v>6</v>
      </c>
      <c r="EI64">
        <v>1</v>
      </c>
      <c r="EJ64">
        <v>1490</v>
      </c>
      <c r="EK64">
        <v>32650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113</v>
      </c>
      <c r="ET64">
        <v>9</v>
      </c>
      <c r="EU64">
        <v>244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14376</v>
      </c>
      <c r="FE64">
        <v>31975</v>
      </c>
      <c r="FF64">
        <v>569</v>
      </c>
      <c r="FG64">
        <v>0.5266560281378232</v>
      </c>
      <c r="FH64">
        <v>0.69421828524284079</v>
      </c>
      <c r="FI64">
        <v>1338</v>
      </c>
      <c r="FJ64">
        <v>505</v>
      </c>
      <c r="FK64">
        <v>567</v>
      </c>
      <c r="FL64">
        <v>2097</v>
      </c>
      <c r="FM64">
        <v>611649</v>
      </c>
      <c r="FN64">
        <v>0.51</v>
      </c>
      <c r="FO64">
        <v>34828</v>
      </c>
      <c r="FP64">
        <v>0.05</v>
      </c>
      <c r="FQ64">
        <v>0</v>
      </c>
      <c r="FR64">
        <v>0</v>
      </c>
      <c r="FS64">
        <v>1</v>
      </c>
      <c r="FT64">
        <v>3</v>
      </c>
      <c r="FU64">
        <v>1</v>
      </c>
      <c r="FV64" t="s">
        <v>291</v>
      </c>
      <c r="FW64" t="s">
        <v>291</v>
      </c>
      <c r="FX64" t="s">
        <v>779</v>
      </c>
      <c r="FY64" t="s">
        <v>293</v>
      </c>
      <c r="FZ64" t="s">
        <v>1058</v>
      </c>
      <c r="GA64">
        <v>70</v>
      </c>
      <c r="GB64">
        <v>490</v>
      </c>
      <c r="GC64">
        <v>53</v>
      </c>
      <c r="GD64">
        <v>462</v>
      </c>
      <c r="GE64">
        <v>977</v>
      </c>
      <c r="GF64" t="s">
        <v>779</v>
      </c>
      <c r="GG64">
        <v>76</v>
      </c>
      <c r="GH64" t="s">
        <v>291</v>
      </c>
      <c r="GI64" t="s">
        <v>293</v>
      </c>
      <c r="GJ64">
        <v>76</v>
      </c>
      <c r="GK64" t="s">
        <v>293</v>
      </c>
      <c r="GL64">
        <v>73</v>
      </c>
      <c r="GM64" t="s">
        <v>293</v>
      </c>
      <c r="GN64" t="s">
        <v>293</v>
      </c>
      <c r="GO64" t="s">
        <v>293</v>
      </c>
      <c r="GP64" t="s">
        <v>293</v>
      </c>
      <c r="GQ64" t="s">
        <v>293</v>
      </c>
      <c r="GR64">
        <v>7</v>
      </c>
      <c r="GS64" t="s">
        <v>293</v>
      </c>
      <c r="GT64" t="s">
        <v>293</v>
      </c>
      <c r="GU64" t="s">
        <v>293</v>
      </c>
      <c r="GV64" t="s">
        <v>293</v>
      </c>
      <c r="GW64">
        <v>0</v>
      </c>
      <c r="GX64" t="s">
        <v>293</v>
      </c>
      <c r="GY64">
        <v>0</v>
      </c>
      <c r="GZ64" t="s">
        <v>298</v>
      </c>
      <c r="HA64">
        <v>0</v>
      </c>
      <c r="HB64" t="s">
        <v>293</v>
      </c>
      <c r="HC64">
        <v>0</v>
      </c>
      <c r="HD64">
        <v>0</v>
      </c>
      <c r="HE64" t="s">
        <v>293</v>
      </c>
      <c r="HF64">
        <v>0</v>
      </c>
      <c r="HG64" t="s">
        <v>799</v>
      </c>
      <c r="HH64" t="s">
        <v>298</v>
      </c>
      <c r="HI64">
        <v>1</v>
      </c>
      <c r="HJ64">
        <v>12570</v>
      </c>
      <c r="HK64">
        <v>12570</v>
      </c>
      <c r="HL64">
        <v>740</v>
      </c>
      <c r="HM64">
        <v>1964</v>
      </c>
      <c r="HN64">
        <v>7774</v>
      </c>
      <c r="HO64">
        <v>9982</v>
      </c>
      <c r="HP64">
        <v>1</v>
      </c>
      <c r="HQ64">
        <v>2</v>
      </c>
      <c r="HR64">
        <v>3</v>
      </c>
      <c r="HS64">
        <v>1683</v>
      </c>
      <c r="HT64">
        <v>883</v>
      </c>
      <c r="HU64" t="s">
        <v>293</v>
      </c>
      <c r="HV64" t="s">
        <v>293</v>
      </c>
      <c r="HW64" t="s">
        <v>293</v>
      </c>
      <c r="HX64" t="s">
        <v>293</v>
      </c>
      <c r="HY64" t="s">
        <v>293</v>
      </c>
      <c r="HZ64" t="s">
        <v>293</v>
      </c>
      <c r="IA64" t="s">
        <v>293</v>
      </c>
      <c r="IB64" t="s">
        <v>293</v>
      </c>
      <c r="IC64" t="s">
        <v>293</v>
      </c>
      <c r="ID64" t="s">
        <v>293</v>
      </c>
      <c r="IE64" s="3" t="s">
        <v>293</v>
      </c>
      <c r="IF64" s="3" t="s">
        <v>293</v>
      </c>
      <c r="IG64" t="s">
        <v>293</v>
      </c>
      <c r="IH64" t="s">
        <v>293</v>
      </c>
      <c r="II64" t="s">
        <v>293</v>
      </c>
      <c r="IJ64" t="s">
        <v>800</v>
      </c>
      <c r="IK64" t="s">
        <v>300</v>
      </c>
      <c r="IL64" s="88">
        <v>30773</v>
      </c>
      <c r="IM64" s="88">
        <v>40909</v>
      </c>
      <c r="IN64" t="s">
        <v>291</v>
      </c>
      <c r="IO64" t="s">
        <v>291</v>
      </c>
      <c r="IP64" t="s">
        <v>293</v>
      </c>
      <c r="IQ64" t="s">
        <v>291</v>
      </c>
      <c r="IR64" t="s">
        <v>291</v>
      </c>
      <c r="IS64" t="s">
        <v>328</v>
      </c>
      <c r="IT64">
        <v>10</v>
      </c>
      <c r="IU64" t="s">
        <v>1453</v>
      </c>
      <c r="IV64">
        <v>4</v>
      </c>
      <c r="IY64" t="s">
        <v>302</v>
      </c>
    </row>
    <row r="65" spans="1:259" x14ac:dyDescent="0.2">
      <c r="A65">
        <v>61</v>
      </c>
      <c r="B65" t="s">
        <v>801</v>
      </c>
      <c r="C65" t="s">
        <v>802</v>
      </c>
      <c r="D65">
        <v>1153</v>
      </c>
      <c r="E65" t="s">
        <v>979</v>
      </c>
      <c r="G65" t="s">
        <v>803</v>
      </c>
      <c r="H65" t="s">
        <v>1454</v>
      </c>
      <c r="I65" t="s">
        <v>804</v>
      </c>
      <c r="J65">
        <v>3552</v>
      </c>
      <c r="K65" t="s">
        <v>805</v>
      </c>
      <c r="L65" t="s">
        <v>806</v>
      </c>
      <c r="M65" t="s">
        <v>807</v>
      </c>
      <c r="N65" t="s">
        <v>322</v>
      </c>
      <c r="O65" t="s">
        <v>293</v>
      </c>
      <c r="V65">
        <v>1</v>
      </c>
      <c r="W65">
        <v>1</v>
      </c>
      <c r="X65">
        <v>0</v>
      </c>
      <c r="Y65">
        <v>0</v>
      </c>
      <c r="Z65">
        <v>0</v>
      </c>
      <c r="AA65">
        <v>1</v>
      </c>
      <c r="AB65">
        <v>0</v>
      </c>
      <c r="AC65">
        <v>1</v>
      </c>
      <c r="AD65">
        <v>2</v>
      </c>
      <c r="AE65">
        <v>6</v>
      </c>
      <c r="AF65">
        <v>0</v>
      </c>
      <c r="AG65">
        <v>0</v>
      </c>
      <c r="AH65">
        <v>9</v>
      </c>
      <c r="AI65">
        <v>2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3</v>
      </c>
      <c r="AS65">
        <v>45</v>
      </c>
      <c r="AT65" t="s">
        <v>1053</v>
      </c>
      <c r="AU65">
        <v>13</v>
      </c>
      <c r="AV65">
        <v>20</v>
      </c>
      <c r="AW65" t="s">
        <v>1053</v>
      </c>
      <c r="AX65">
        <v>20</v>
      </c>
      <c r="AY65" t="s">
        <v>1057</v>
      </c>
      <c r="BH65">
        <v>3</v>
      </c>
      <c r="BI65">
        <v>2</v>
      </c>
      <c r="BJ65" t="s">
        <v>1053</v>
      </c>
      <c r="BK65">
        <v>4</v>
      </c>
      <c r="BL65">
        <v>2</v>
      </c>
      <c r="BM65" t="s">
        <v>1057</v>
      </c>
      <c r="BN65">
        <v>2</v>
      </c>
      <c r="BO65" t="s">
        <v>1057</v>
      </c>
      <c r="BP65">
        <v>2</v>
      </c>
      <c r="BQ65">
        <v>2</v>
      </c>
      <c r="BR65" t="s">
        <v>1054</v>
      </c>
      <c r="BV65" t="s">
        <v>291</v>
      </c>
      <c r="BW65" t="s">
        <v>291</v>
      </c>
      <c r="BX65" t="s">
        <v>293</v>
      </c>
      <c r="BY65">
        <v>0</v>
      </c>
      <c r="BZ65">
        <v>6</v>
      </c>
      <c r="CA65">
        <v>0</v>
      </c>
      <c r="CB65">
        <v>12</v>
      </c>
      <c r="CC65">
        <v>0</v>
      </c>
      <c r="CD65" s="2" t="s">
        <v>294</v>
      </c>
      <c r="CE65" s="3">
        <v>3</v>
      </c>
      <c r="CF65" s="2"/>
      <c r="CG65" s="2"/>
      <c r="CH65" s="2">
        <v>0.66666666666666663</v>
      </c>
      <c r="CI65" s="2">
        <v>0.35416666666666669</v>
      </c>
      <c r="CJ65" s="2"/>
      <c r="CK65" s="2"/>
      <c r="CL65" t="s">
        <v>295</v>
      </c>
      <c r="CM65" s="2" t="s">
        <v>313</v>
      </c>
      <c r="CN65" s="3">
        <v>4</v>
      </c>
      <c r="CO65" s="2">
        <v>0.33333333333333331</v>
      </c>
      <c r="CP65" s="2">
        <v>0.67708333333333337</v>
      </c>
      <c r="CQ65" s="2"/>
      <c r="CR65" s="2"/>
      <c r="CS65" s="2"/>
      <c r="CT65" s="2"/>
      <c r="CY65" t="s">
        <v>291</v>
      </c>
      <c r="CZ65" t="s">
        <v>291</v>
      </c>
      <c r="DA65" t="s">
        <v>291</v>
      </c>
      <c r="DB65" t="s">
        <v>291</v>
      </c>
      <c r="DC65" t="s">
        <v>293</v>
      </c>
      <c r="DD65" t="s">
        <v>291</v>
      </c>
      <c r="DE65">
        <v>36</v>
      </c>
      <c r="DF65">
        <v>51</v>
      </c>
      <c r="DG65">
        <v>7234</v>
      </c>
      <c r="DH65">
        <v>2079</v>
      </c>
      <c r="DI65">
        <v>18713</v>
      </c>
      <c r="DJ65">
        <v>32</v>
      </c>
      <c r="DK65">
        <v>2355</v>
      </c>
      <c r="DL65">
        <v>621</v>
      </c>
      <c r="DM65">
        <v>8</v>
      </c>
      <c r="DN65">
        <v>986</v>
      </c>
      <c r="DO65">
        <v>164</v>
      </c>
      <c r="DP65">
        <v>9706.75</v>
      </c>
      <c r="DQ65">
        <v>0</v>
      </c>
      <c r="DR65">
        <v>4</v>
      </c>
      <c r="DS65">
        <v>0</v>
      </c>
      <c r="DT65">
        <v>2</v>
      </c>
      <c r="DU65">
        <v>0</v>
      </c>
      <c r="DV65">
        <v>172</v>
      </c>
      <c r="DW65">
        <v>0</v>
      </c>
      <c r="DX65">
        <v>1608</v>
      </c>
      <c r="DY65">
        <v>0</v>
      </c>
      <c r="DZ65">
        <v>76</v>
      </c>
      <c r="EA65">
        <v>0</v>
      </c>
      <c r="EB65">
        <v>269</v>
      </c>
      <c r="EC65">
        <v>23468</v>
      </c>
      <c r="ED65">
        <v>0</v>
      </c>
      <c r="EE65">
        <v>8</v>
      </c>
      <c r="EF65">
        <v>0</v>
      </c>
      <c r="EG65">
        <v>0</v>
      </c>
      <c r="EH65">
        <v>0</v>
      </c>
      <c r="EI65">
        <v>0</v>
      </c>
      <c r="EJ65">
        <v>80</v>
      </c>
      <c r="EK65">
        <v>23548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1</v>
      </c>
      <c r="ER65">
        <v>1</v>
      </c>
      <c r="ES65">
        <v>2</v>
      </c>
      <c r="ET65">
        <v>42</v>
      </c>
      <c r="EU65">
        <v>90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0</v>
      </c>
      <c r="FC65">
        <v>0</v>
      </c>
      <c r="FD65">
        <v>18803</v>
      </c>
      <c r="FE65">
        <v>61372</v>
      </c>
      <c r="FG65">
        <v>0.50469245567514165</v>
      </c>
      <c r="FH65">
        <v>1.0636579490112479</v>
      </c>
      <c r="FI65">
        <v>1693</v>
      </c>
      <c r="FJ65">
        <v>342</v>
      </c>
      <c r="FK65">
        <v>435</v>
      </c>
      <c r="FL65">
        <v>1796</v>
      </c>
      <c r="FM65">
        <v>1486758</v>
      </c>
      <c r="FN65">
        <v>1</v>
      </c>
      <c r="FO65">
        <v>696560</v>
      </c>
      <c r="FP65">
        <v>0.8</v>
      </c>
      <c r="FQ65">
        <v>2356735</v>
      </c>
      <c r="FR65">
        <v>1.2</v>
      </c>
      <c r="FS65">
        <v>3</v>
      </c>
      <c r="FT65">
        <v>3</v>
      </c>
      <c r="FU65">
        <v>1</v>
      </c>
      <c r="FV65" t="s">
        <v>291</v>
      </c>
      <c r="FW65" t="s">
        <v>293</v>
      </c>
      <c r="FX65" t="s">
        <v>293</v>
      </c>
      <c r="FY65" t="s">
        <v>291</v>
      </c>
      <c r="FZ65" t="s">
        <v>1058</v>
      </c>
      <c r="GA65">
        <v>13</v>
      </c>
      <c r="GB65">
        <v>263</v>
      </c>
      <c r="GC65">
        <v>8</v>
      </c>
      <c r="GD65">
        <v>211</v>
      </c>
      <c r="GE65">
        <v>430</v>
      </c>
      <c r="GF65" t="s">
        <v>293</v>
      </c>
      <c r="GG65">
        <v>0</v>
      </c>
      <c r="GH65">
        <v>10</v>
      </c>
      <c r="GI65" t="s">
        <v>293</v>
      </c>
      <c r="GJ65" t="s">
        <v>293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  <c r="GQ65">
        <v>0</v>
      </c>
      <c r="GR65">
        <v>17</v>
      </c>
      <c r="GS65">
        <v>0</v>
      </c>
      <c r="GT65">
        <v>0</v>
      </c>
      <c r="GU65">
        <v>0</v>
      </c>
      <c r="GV65">
        <v>0</v>
      </c>
      <c r="GW65">
        <v>0</v>
      </c>
      <c r="GX65" t="s">
        <v>298</v>
      </c>
      <c r="GY65">
        <v>2</v>
      </c>
      <c r="GZ65" t="s">
        <v>298</v>
      </c>
      <c r="HA65">
        <v>13</v>
      </c>
      <c r="HB65" t="s">
        <v>298</v>
      </c>
      <c r="HC65">
        <v>4</v>
      </c>
      <c r="HD65">
        <v>4</v>
      </c>
      <c r="HE65">
        <v>5</v>
      </c>
      <c r="HF65">
        <v>8</v>
      </c>
      <c r="HG65" t="s">
        <v>293</v>
      </c>
      <c r="HH65" t="s">
        <v>293</v>
      </c>
      <c r="HI65">
        <v>0</v>
      </c>
      <c r="HJ65">
        <v>17500</v>
      </c>
      <c r="HK65">
        <v>17500</v>
      </c>
      <c r="HL65">
        <v>162</v>
      </c>
      <c r="HM65">
        <v>1890</v>
      </c>
      <c r="HN65">
        <v>14679</v>
      </c>
      <c r="HO65">
        <v>12029</v>
      </c>
      <c r="HP65">
        <v>0</v>
      </c>
      <c r="HQ65">
        <v>0</v>
      </c>
      <c r="HR65">
        <v>0</v>
      </c>
      <c r="HS65">
        <v>66</v>
      </c>
      <c r="HT65" t="s">
        <v>293</v>
      </c>
      <c r="HU65" t="s">
        <v>293</v>
      </c>
      <c r="HV65" t="s">
        <v>293</v>
      </c>
      <c r="HW65">
        <v>0</v>
      </c>
      <c r="HX65">
        <v>0</v>
      </c>
      <c r="HY65">
        <v>0</v>
      </c>
      <c r="HZ65">
        <v>0</v>
      </c>
      <c r="IA65">
        <v>0</v>
      </c>
      <c r="IB65">
        <v>0</v>
      </c>
      <c r="IC65">
        <v>0</v>
      </c>
      <c r="ID65">
        <v>0</v>
      </c>
      <c r="IE65" s="3">
        <v>0</v>
      </c>
      <c r="IF65" s="3">
        <v>0</v>
      </c>
      <c r="IG65">
        <v>0</v>
      </c>
      <c r="IH65">
        <v>0</v>
      </c>
      <c r="II65">
        <v>0</v>
      </c>
      <c r="IJ65" t="s">
        <v>808</v>
      </c>
      <c r="IK65" t="s">
        <v>809</v>
      </c>
      <c r="IL65" s="88">
        <v>36373</v>
      </c>
      <c r="IM65" s="88">
        <v>40329</v>
      </c>
      <c r="IN65" t="s">
        <v>291</v>
      </c>
      <c r="IO65" t="s">
        <v>291</v>
      </c>
      <c r="IP65" t="s">
        <v>291</v>
      </c>
      <c r="IQ65" t="s">
        <v>293</v>
      </c>
      <c r="IR65" t="s">
        <v>293</v>
      </c>
      <c r="IS65" t="s">
        <v>328</v>
      </c>
      <c r="IT65">
        <v>6</v>
      </c>
      <c r="IY65" t="s">
        <v>302</v>
      </c>
    </row>
    <row r="66" spans="1:259" x14ac:dyDescent="0.2">
      <c r="A66">
        <v>62</v>
      </c>
      <c r="B66" t="s">
        <v>1047</v>
      </c>
      <c r="C66" t="s">
        <v>1048</v>
      </c>
      <c r="D66">
        <v>1059</v>
      </c>
      <c r="E66" t="s">
        <v>377</v>
      </c>
      <c r="G66" t="s">
        <v>1003</v>
      </c>
      <c r="H66" t="s">
        <v>1153</v>
      </c>
      <c r="I66" t="s">
        <v>1004</v>
      </c>
      <c r="J66">
        <v>62123</v>
      </c>
      <c r="K66" t="s">
        <v>1154</v>
      </c>
      <c r="L66" t="s">
        <v>1155</v>
      </c>
      <c r="M66" t="s">
        <v>1156</v>
      </c>
      <c r="N66" t="s">
        <v>322</v>
      </c>
      <c r="O66" t="s">
        <v>291</v>
      </c>
      <c r="V66">
        <v>1</v>
      </c>
      <c r="W66">
        <v>1</v>
      </c>
      <c r="X66">
        <v>2</v>
      </c>
      <c r="Y66">
        <v>1</v>
      </c>
      <c r="Z66">
        <v>0</v>
      </c>
      <c r="AA66">
        <v>3</v>
      </c>
      <c r="AB66">
        <v>1</v>
      </c>
      <c r="AC66">
        <v>1</v>
      </c>
      <c r="AD66">
        <v>1</v>
      </c>
      <c r="AE66">
        <v>9</v>
      </c>
      <c r="AF66">
        <v>0</v>
      </c>
      <c r="AG66">
        <v>0</v>
      </c>
      <c r="AH66">
        <v>12</v>
      </c>
      <c r="AI66">
        <v>3</v>
      </c>
      <c r="AJ66">
        <v>0</v>
      </c>
      <c r="AK66">
        <v>0</v>
      </c>
      <c r="AL66">
        <v>0.25</v>
      </c>
      <c r="AM66">
        <v>0.25</v>
      </c>
      <c r="AN66">
        <v>0</v>
      </c>
      <c r="AO66">
        <v>0</v>
      </c>
      <c r="AP66">
        <v>0</v>
      </c>
      <c r="AQ66">
        <v>1</v>
      </c>
      <c r="AU66">
        <v>16</v>
      </c>
      <c r="AV66">
        <v>128</v>
      </c>
      <c r="AW66" t="s">
        <v>1057</v>
      </c>
      <c r="AX66">
        <v>96</v>
      </c>
      <c r="AY66" t="s">
        <v>1057</v>
      </c>
      <c r="BH66">
        <v>1</v>
      </c>
      <c r="BI66">
        <v>4</v>
      </c>
      <c r="BJ66" t="s">
        <v>1057</v>
      </c>
      <c r="BV66" t="s">
        <v>291</v>
      </c>
      <c r="BW66" t="s">
        <v>291</v>
      </c>
      <c r="BX66" t="s">
        <v>293</v>
      </c>
      <c r="BY66">
        <v>0</v>
      </c>
      <c r="BZ66">
        <v>2</v>
      </c>
      <c r="CA66">
        <v>0</v>
      </c>
      <c r="CB66">
        <v>0</v>
      </c>
      <c r="CC66">
        <v>0</v>
      </c>
      <c r="CD66" s="2" t="s">
        <v>1320</v>
      </c>
      <c r="CE66" s="3">
        <v>1</v>
      </c>
      <c r="CF66" s="2">
        <v>0.52083333333333337</v>
      </c>
      <c r="CG66" s="2">
        <v>0.35416666666666669</v>
      </c>
      <c r="CH66" s="2"/>
      <c r="CI66" s="2"/>
      <c r="CJ66" s="2"/>
      <c r="CK66" s="2"/>
      <c r="CL66" t="s">
        <v>964</v>
      </c>
      <c r="CM66" s="2" t="s">
        <v>313</v>
      </c>
      <c r="CN66" s="3">
        <v>2</v>
      </c>
      <c r="CO66" s="2">
        <v>0.35416666666666669</v>
      </c>
      <c r="CP66" s="2">
        <v>0.70833333333333337</v>
      </c>
      <c r="CQ66" s="2"/>
      <c r="CR66" s="2"/>
      <c r="CS66" s="2"/>
      <c r="CT66" s="2"/>
      <c r="CU66" t="s">
        <v>1055</v>
      </c>
      <c r="CV66">
        <v>1235</v>
      </c>
      <c r="CW66">
        <v>2495</v>
      </c>
      <c r="CX66">
        <v>1906</v>
      </c>
      <c r="CY66" t="s">
        <v>291</v>
      </c>
      <c r="CZ66" t="s">
        <v>291</v>
      </c>
      <c r="DA66" t="s">
        <v>291</v>
      </c>
      <c r="DB66" t="s">
        <v>291</v>
      </c>
      <c r="DC66" t="s">
        <v>293</v>
      </c>
      <c r="DD66" t="s">
        <v>291</v>
      </c>
      <c r="DE66">
        <v>712</v>
      </c>
      <c r="DF66">
        <v>3</v>
      </c>
      <c r="DG66">
        <v>7046</v>
      </c>
      <c r="DH66">
        <v>95</v>
      </c>
      <c r="DI66">
        <v>14997</v>
      </c>
      <c r="DJ66">
        <v>302</v>
      </c>
      <c r="DK66">
        <v>0</v>
      </c>
      <c r="DL66">
        <v>1786</v>
      </c>
      <c r="DM66">
        <v>0</v>
      </c>
      <c r="DN66">
        <v>0</v>
      </c>
      <c r="DO66">
        <v>699</v>
      </c>
      <c r="DP66">
        <v>9795.5</v>
      </c>
      <c r="DQ66">
        <v>0</v>
      </c>
      <c r="DR66">
        <v>8</v>
      </c>
      <c r="DS66">
        <v>0</v>
      </c>
      <c r="DT66">
        <v>1</v>
      </c>
      <c r="DU66">
        <v>0</v>
      </c>
      <c r="DV66">
        <v>54</v>
      </c>
      <c r="DW66">
        <v>0</v>
      </c>
      <c r="DX66">
        <v>3185</v>
      </c>
      <c r="DY66">
        <v>0</v>
      </c>
      <c r="DZ66">
        <v>0</v>
      </c>
      <c r="EA66">
        <v>0</v>
      </c>
      <c r="EB66">
        <v>8</v>
      </c>
      <c r="EC66">
        <v>32290</v>
      </c>
      <c r="ED66">
        <v>0</v>
      </c>
      <c r="EE66">
        <v>28</v>
      </c>
      <c r="EF66">
        <v>0</v>
      </c>
      <c r="EG66">
        <v>0</v>
      </c>
      <c r="EH66">
        <v>0</v>
      </c>
      <c r="EI66">
        <v>0</v>
      </c>
      <c r="EJ66">
        <v>280</v>
      </c>
      <c r="EK66">
        <v>32570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6</v>
      </c>
      <c r="ER66">
        <v>1</v>
      </c>
      <c r="ES66">
        <v>166</v>
      </c>
      <c r="ET66">
        <v>32</v>
      </c>
      <c r="EU66">
        <v>403</v>
      </c>
      <c r="EV66">
        <v>0</v>
      </c>
      <c r="EW66">
        <v>0</v>
      </c>
      <c r="EX66">
        <v>0</v>
      </c>
      <c r="EY66">
        <v>1</v>
      </c>
      <c r="EZ66">
        <v>2</v>
      </c>
      <c r="FA66">
        <v>0</v>
      </c>
      <c r="FB66">
        <v>0</v>
      </c>
      <c r="FC66">
        <v>0</v>
      </c>
      <c r="FD66">
        <v>15402</v>
      </c>
      <c r="FE66">
        <v>77473</v>
      </c>
      <c r="FF66">
        <v>749</v>
      </c>
      <c r="FG66">
        <v>0.59557974098619804</v>
      </c>
      <c r="FH66">
        <v>1.5701546381305607</v>
      </c>
      <c r="FI66">
        <v>1395</v>
      </c>
      <c r="FJ66">
        <v>461</v>
      </c>
      <c r="FK66">
        <v>436</v>
      </c>
      <c r="FL66">
        <v>2134</v>
      </c>
      <c r="FM66">
        <v>1343096</v>
      </c>
      <c r="FN66">
        <v>1</v>
      </c>
      <c r="FO66">
        <v>595359</v>
      </c>
      <c r="FP66">
        <v>0.9</v>
      </c>
      <c r="FQ66">
        <v>1536240</v>
      </c>
      <c r="FR66">
        <v>0.6</v>
      </c>
      <c r="FS66">
        <v>1</v>
      </c>
      <c r="FT66">
        <v>1</v>
      </c>
      <c r="FU66">
        <v>1</v>
      </c>
      <c r="FV66" t="s">
        <v>291</v>
      </c>
      <c r="FW66" t="s">
        <v>293</v>
      </c>
      <c r="FX66" t="s">
        <v>293</v>
      </c>
      <c r="FY66" t="s">
        <v>291</v>
      </c>
      <c r="FZ66" t="s">
        <v>1058</v>
      </c>
      <c r="GA66">
        <v>337</v>
      </c>
      <c r="GB66">
        <v>616</v>
      </c>
      <c r="GC66">
        <v>277</v>
      </c>
      <c r="GD66">
        <v>384</v>
      </c>
      <c r="GE66">
        <v>1045</v>
      </c>
      <c r="GF66" t="s">
        <v>293</v>
      </c>
      <c r="GG66">
        <v>0</v>
      </c>
      <c r="GH66">
        <v>122</v>
      </c>
      <c r="GI66">
        <v>52</v>
      </c>
      <c r="GJ66">
        <v>0</v>
      </c>
      <c r="GK66" t="s">
        <v>293</v>
      </c>
      <c r="GL66" t="s">
        <v>293</v>
      </c>
      <c r="GM66">
        <v>0</v>
      </c>
      <c r="GN66">
        <v>0</v>
      </c>
      <c r="GO66">
        <v>0</v>
      </c>
      <c r="GP66">
        <v>0</v>
      </c>
      <c r="GQ66">
        <v>0</v>
      </c>
      <c r="GR66">
        <v>39</v>
      </c>
      <c r="GS66">
        <v>172</v>
      </c>
      <c r="GT66">
        <v>5</v>
      </c>
      <c r="GU66">
        <v>4</v>
      </c>
      <c r="GV66" t="s">
        <v>297</v>
      </c>
      <c r="GW66">
        <v>0</v>
      </c>
      <c r="GX66" t="s">
        <v>297</v>
      </c>
      <c r="GY66">
        <v>17</v>
      </c>
      <c r="GZ66" t="s">
        <v>617</v>
      </c>
      <c r="HA66">
        <v>31</v>
      </c>
      <c r="HB66" t="s">
        <v>617</v>
      </c>
      <c r="HC66">
        <v>8</v>
      </c>
      <c r="HD66">
        <v>7</v>
      </c>
      <c r="HE66" t="s">
        <v>850</v>
      </c>
      <c r="HF66">
        <v>8</v>
      </c>
      <c r="HG66" t="s">
        <v>293</v>
      </c>
      <c r="HH66" t="s">
        <v>293</v>
      </c>
      <c r="HI66">
        <v>0</v>
      </c>
      <c r="HJ66">
        <v>19320</v>
      </c>
      <c r="HK66">
        <v>19320</v>
      </c>
      <c r="HL66">
        <v>188</v>
      </c>
      <c r="HM66">
        <v>104</v>
      </c>
      <c r="HN66">
        <v>40738</v>
      </c>
      <c r="HO66">
        <v>14917</v>
      </c>
      <c r="HP66">
        <v>4</v>
      </c>
      <c r="HQ66">
        <v>3</v>
      </c>
      <c r="HR66">
        <v>19</v>
      </c>
      <c r="HS66">
        <v>132</v>
      </c>
      <c r="HT66">
        <v>0</v>
      </c>
      <c r="HU66" t="s">
        <v>293</v>
      </c>
      <c r="HV66" t="s">
        <v>293</v>
      </c>
      <c r="HW66" t="s">
        <v>293</v>
      </c>
      <c r="HX66">
        <v>0</v>
      </c>
      <c r="HY66" t="s">
        <v>293</v>
      </c>
      <c r="HZ66">
        <v>0</v>
      </c>
      <c r="IA66" t="s">
        <v>293</v>
      </c>
      <c r="IB66">
        <v>0</v>
      </c>
      <c r="IC66">
        <v>0</v>
      </c>
      <c r="ID66" t="s">
        <v>293</v>
      </c>
      <c r="IE66" s="3" t="s">
        <v>293</v>
      </c>
      <c r="IF66" s="3" t="s">
        <v>293</v>
      </c>
      <c r="IG66" t="s">
        <v>293</v>
      </c>
      <c r="IH66" t="s">
        <v>293</v>
      </c>
      <c r="II66" t="s">
        <v>293</v>
      </c>
      <c r="IJ66" t="s">
        <v>384</v>
      </c>
      <c r="IK66" t="s">
        <v>1157</v>
      </c>
      <c r="IL66" s="88" t="s">
        <v>1455</v>
      </c>
      <c r="IM66" s="88">
        <v>41426</v>
      </c>
      <c r="IN66" t="s">
        <v>291</v>
      </c>
      <c r="IO66" t="s">
        <v>291</v>
      </c>
      <c r="IP66" t="s">
        <v>291</v>
      </c>
      <c r="IQ66" t="s">
        <v>291</v>
      </c>
      <c r="IR66" t="s">
        <v>291</v>
      </c>
      <c r="IS66" t="s">
        <v>1158</v>
      </c>
      <c r="IT66">
        <v>6</v>
      </c>
      <c r="IY66" t="s">
        <v>302</v>
      </c>
    </row>
    <row r="67" spans="1:259" x14ac:dyDescent="0.2">
      <c r="A67">
        <v>63</v>
      </c>
      <c r="B67" t="s">
        <v>810</v>
      </c>
      <c r="C67" t="s">
        <v>811</v>
      </c>
      <c r="D67">
        <v>1020</v>
      </c>
      <c r="E67" t="s">
        <v>812</v>
      </c>
      <c r="F67">
        <v>224</v>
      </c>
      <c r="G67" t="s">
        <v>814</v>
      </c>
      <c r="H67" t="s">
        <v>813</v>
      </c>
      <c r="I67" t="s">
        <v>1413</v>
      </c>
      <c r="J67" t="s">
        <v>286</v>
      </c>
      <c r="K67" t="s">
        <v>815</v>
      </c>
      <c r="L67" t="s">
        <v>816</v>
      </c>
      <c r="M67" t="s">
        <v>817</v>
      </c>
      <c r="N67" t="s">
        <v>322</v>
      </c>
      <c r="O67" t="s">
        <v>291</v>
      </c>
      <c r="P67" t="s">
        <v>426</v>
      </c>
      <c r="Q67" t="s">
        <v>290</v>
      </c>
      <c r="R67" t="s">
        <v>291</v>
      </c>
      <c r="V67">
        <v>1</v>
      </c>
      <c r="W67">
        <v>1</v>
      </c>
      <c r="X67">
        <v>0</v>
      </c>
      <c r="Y67">
        <v>0</v>
      </c>
      <c r="Z67">
        <v>0</v>
      </c>
      <c r="AA67">
        <v>2</v>
      </c>
      <c r="AB67">
        <v>0</v>
      </c>
      <c r="AC67">
        <v>0</v>
      </c>
      <c r="AD67">
        <v>1</v>
      </c>
      <c r="AE67">
        <v>7</v>
      </c>
      <c r="AF67">
        <v>0</v>
      </c>
      <c r="AG67">
        <v>0</v>
      </c>
      <c r="AH67">
        <v>8</v>
      </c>
      <c r="AI67">
        <v>3</v>
      </c>
      <c r="AJ67">
        <v>0</v>
      </c>
      <c r="AK67">
        <v>0</v>
      </c>
      <c r="AL67">
        <v>0.25</v>
      </c>
      <c r="AM67">
        <v>0.25</v>
      </c>
      <c r="AN67">
        <v>1</v>
      </c>
      <c r="AO67">
        <v>1</v>
      </c>
      <c r="AP67">
        <v>1</v>
      </c>
      <c r="AQ67">
        <v>0</v>
      </c>
      <c r="AR67">
        <v>1</v>
      </c>
      <c r="AS67">
        <v>1</v>
      </c>
      <c r="AT67" t="s">
        <v>1053</v>
      </c>
      <c r="AU67">
        <v>30</v>
      </c>
      <c r="AV67">
        <v>30</v>
      </c>
      <c r="AW67" t="s">
        <v>1057</v>
      </c>
      <c r="AX67">
        <v>120</v>
      </c>
      <c r="AY67" t="s">
        <v>1054</v>
      </c>
      <c r="AZ67">
        <v>1</v>
      </c>
      <c r="BA67">
        <v>3</v>
      </c>
      <c r="BB67" t="s">
        <v>1053</v>
      </c>
      <c r="BH67">
        <v>1</v>
      </c>
      <c r="BI67">
        <v>1</v>
      </c>
      <c r="BJ67" t="s">
        <v>1053</v>
      </c>
      <c r="BK67">
        <v>1</v>
      </c>
      <c r="BL67">
        <v>1</v>
      </c>
      <c r="BM67" t="s">
        <v>1053</v>
      </c>
      <c r="BP67">
        <v>1</v>
      </c>
      <c r="BQ67">
        <v>0.5</v>
      </c>
      <c r="BR67" t="s">
        <v>1054</v>
      </c>
      <c r="BV67" t="s">
        <v>291</v>
      </c>
      <c r="BW67" t="s">
        <v>291</v>
      </c>
      <c r="BX67" t="s">
        <v>291</v>
      </c>
      <c r="BY67">
        <v>6</v>
      </c>
      <c r="BZ67">
        <v>8</v>
      </c>
      <c r="CA67">
        <v>0</v>
      </c>
      <c r="CB67">
        <v>24</v>
      </c>
      <c r="CC67">
        <v>0</v>
      </c>
      <c r="CD67" s="2" t="s">
        <v>311</v>
      </c>
      <c r="CE67" s="3">
        <v>1</v>
      </c>
      <c r="CF67" s="2">
        <v>0.71527777777777779</v>
      </c>
      <c r="CG67" s="2">
        <v>0.3888888888888889</v>
      </c>
      <c r="CH67" s="2"/>
      <c r="CI67" s="2"/>
      <c r="CJ67" s="2"/>
      <c r="CK67" s="2"/>
      <c r="CM67" s="2" t="s">
        <v>313</v>
      </c>
      <c r="CN67" s="3">
        <v>1</v>
      </c>
      <c r="CO67" s="2">
        <v>0.375</v>
      </c>
      <c r="CP67" s="2">
        <v>0.71527777777777779</v>
      </c>
      <c r="CQ67" s="2"/>
      <c r="CR67" s="2"/>
      <c r="CS67" s="2"/>
      <c r="CT67" s="2"/>
      <c r="CV67">
        <v>1176</v>
      </c>
      <c r="CW67">
        <v>736</v>
      </c>
      <c r="CX67">
        <v>2294</v>
      </c>
      <c r="CY67" t="s">
        <v>291</v>
      </c>
      <c r="CZ67" t="s">
        <v>291</v>
      </c>
      <c r="DA67" t="s">
        <v>291</v>
      </c>
      <c r="DB67" t="s">
        <v>291</v>
      </c>
      <c r="DC67" t="s">
        <v>293</v>
      </c>
      <c r="DD67" t="s">
        <v>291</v>
      </c>
      <c r="DE67">
        <v>130</v>
      </c>
      <c r="DF67">
        <v>317</v>
      </c>
      <c r="DG67">
        <v>2820</v>
      </c>
      <c r="DH67">
        <v>3416</v>
      </c>
      <c r="DI67">
        <v>12919</v>
      </c>
      <c r="DJ67">
        <v>1570</v>
      </c>
      <c r="DK67">
        <v>1226</v>
      </c>
      <c r="DL67">
        <v>1444</v>
      </c>
      <c r="DM67">
        <v>885</v>
      </c>
      <c r="DN67">
        <v>441</v>
      </c>
      <c r="DO67">
        <v>565</v>
      </c>
      <c r="DP67">
        <v>13464</v>
      </c>
      <c r="DQ67">
        <v>1</v>
      </c>
      <c r="DR67">
        <v>10</v>
      </c>
      <c r="DS67">
        <v>0</v>
      </c>
      <c r="DT67">
        <v>0</v>
      </c>
      <c r="DU67">
        <v>0</v>
      </c>
      <c r="DV67">
        <v>70</v>
      </c>
      <c r="DW67">
        <v>408</v>
      </c>
      <c r="DX67">
        <v>1835</v>
      </c>
      <c r="DY67">
        <v>2</v>
      </c>
      <c r="DZ67">
        <v>131</v>
      </c>
      <c r="EA67">
        <v>44</v>
      </c>
      <c r="EB67">
        <v>302</v>
      </c>
      <c r="EC67">
        <v>31706</v>
      </c>
      <c r="ED67">
        <v>31</v>
      </c>
      <c r="EE67">
        <v>69</v>
      </c>
      <c r="EF67">
        <v>2</v>
      </c>
      <c r="EG67">
        <v>18</v>
      </c>
      <c r="EH67">
        <v>9</v>
      </c>
      <c r="EI67">
        <v>14</v>
      </c>
      <c r="EJ67">
        <v>1760</v>
      </c>
      <c r="EK67">
        <v>33466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12919</v>
      </c>
      <c r="FE67">
        <v>34650</v>
      </c>
      <c r="FG67">
        <v>0.96710242781209599</v>
      </c>
      <c r="FH67">
        <v>0.82962218072116078</v>
      </c>
      <c r="FM67">
        <v>626707</v>
      </c>
      <c r="FN67">
        <v>0.61</v>
      </c>
      <c r="FO67">
        <v>470124</v>
      </c>
      <c r="FP67">
        <v>0.35</v>
      </c>
      <c r="FQ67">
        <v>1245090</v>
      </c>
      <c r="FR67">
        <v>0.49</v>
      </c>
      <c r="FS67">
        <v>1</v>
      </c>
      <c r="FT67">
        <v>3</v>
      </c>
      <c r="FU67">
        <v>1</v>
      </c>
      <c r="FV67" t="s">
        <v>291</v>
      </c>
      <c r="FW67" t="s">
        <v>291</v>
      </c>
      <c r="FX67" t="s">
        <v>818</v>
      </c>
      <c r="FY67" t="s">
        <v>291</v>
      </c>
      <c r="FZ67" t="s">
        <v>1058</v>
      </c>
      <c r="GA67">
        <v>17</v>
      </c>
      <c r="GB67">
        <v>670</v>
      </c>
      <c r="GC67">
        <v>15</v>
      </c>
      <c r="GD67">
        <v>494</v>
      </c>
      <c r="GE67">
        <v>1003</v>
      </c>
      <c r="GF67">
        <v>0</v>
      </c>
      <c r="GG67">
        <v>0</v>
      </c>
      <c r="GH67">
        <v>114</v>
      </c>
      <c r="GI67">
        <v>7</v>
      </c>
      <c r="GJ67">
        <v>4</v>
      </c>
      <c r="GK67">
        <v>0</v>
      </c>
      <c r="GL67">
        <v>54</v>
      </c>
      <c r="GM67">
        <v>0</v>
      </c>
      <c r="GN67">
        <v>0</v>
      </c>
      <c r="GO67">
        <v>0</v>
      </c>
      <c r="GP67">
        <v>0</v>
      </c>
      <c r="GQ67">
        <v>1</v>
      </c>
      <c r="GR67">
        <v>17</v>
      </c>
      <c r="GS67">
        <v>39</v>
      </c>
      <c r="GT67">
        <v>0</v>
      </c>
      <c r="GU67">
        <v>0</v>
      </c>
      <c r="GV67" t="s">
        <v>366</v>
      </c>
      <c r="GW67">
        <v>0</v>
      </c>
      <c r="GX67" t="s">
        <v>366</v>
      </c>
      <c r="GY67">
        <v>4</v>
      </c>
      <c r="GZ67" t="s">
        <v>333</v>
      </c>
      <c r="HA67">
        <v>17</v>
      </c>
      <c r="HB67" t="s">
        <v>333</v>
      </c>
      <c r="HC67">
        <v>0</v>
      </c>
      <c r="HD67">
        <v>0</v>
      </c>
      <c r="HE67" t="s">
        <v>334</v>
      </c>
      <c r="HF67">
        <v>2</v>
      </c>
      <c r="HG67" t="s">
        <v>293</v>
      </c>
      <c r="HH67" t="s">
        <v>293</v>
      </c>
      <c r="HI67">
        <v>0</v>
      </c>
      <c r="HJ67">
        <v>15897</v>
      </c>
      <c r="HK67">
        <v>15897</v>
      </c>
      <c r="HL67">
        <v>48</v>
      </c>
      <c r="HM67">
        <v>45</v>
      </c>
      <c r="HN67">
        <v>3762</v>
      </c>
      <c r="HO67">
        <v>8365</v>
      </c>
      <c r="HP67">
        <v>3</v>
      </c>
      <c r="HQ67">
        <v>3</v>
      </c>
      <c r="HR67">
        <v>5</v>
      </c>
      <c r="HS67">
        <v>73</v>
      </c>
      <c r="HT67">
        <v>3</v>
      </c>
      <c r="HU67" t="s">
        <v>293</v>
      </c>
      <c r="HV67" t="s">
        <v>293</v>
      </c>
      <c r="HW67" t="s">
        <v>293</v>
      </c>
      <c r="HX67">
        <v>34</v>
      </c>
      <c r="HY67" t="s">
        <v>293</v>
      </c>
      <c r="HZ67" t="s">
        <v>293</v>
      </c>
      <c r="IA67" t="s">
        <v>293</v>
      </c>
      <c r="IB67" t="s">
        <v>293</v>
      </c>
      <c r="IC67" t="s">
        <v>293</v>
      </c>
      <c r="ID67" t="s">
        <v>293</v>
      </c>
      <c r="IE67" s="3" t="s">
        <v>293</v>
      </c>
      <c r="IF67" s="3" t="s">
        <v>293</v>
      </c>
      <c r="IG67" t="s">
        <v>293</v>
      </c>
      <c r="IH67" t="s">
        <v>293</v>
      </c>
      <c r="II67" t="s">
        <v>293</v>
      </c>
      <c r="IJ67" t="s">
        <v>819</v>
      </c>
      <c r="IK67" t="s">
        <v>820</v>
      </c>
      <c r="IL67" s="88">
        <v>37043</v>
      </c>
      <c r="IM67" s="88">
        <v>39845</v>
      </c>
      <c r="IN67" t="s">
        <v>291</v>
      </c>
      <c r="IO67" t="s">
        <v>293</v>
      </c>
      <c r="IP67" t="s">
        <v>291</v>
      </c>
      <c r="IQ67" t="s">
        <v>291</v>
      </c>
      <c r="IR67" t="s">
        <v>293</v>
      </c>
      <c r="IS67" t="s">
        <v>328</v>
      </c>
      <c r="IT67">
        <v>6</v>
      </c>
      <c r="IU67" t="s">
        <v>619</v>
      </c>
      <c r="IV67">
        <v>12</v>
      </c>
      <c r="IY67" t="s">
        <v>302</v>
      </c>
    </row>
    <row r="68" spans="1:259" x14ac:dyDescent="0.2">
      <c r="A68">
        <v>64</v>
      </c>
      <c r="B68" t="s">
        <v>821</v>
      </c>
      <c r="C68" t="s">
        <v>822</v>
      </c>
      <c r="D68">
        <v>1018</v>
      </c>
      <c r="E68" t="s">
        <v>317</v>
      </c>
      <c r="F68">
        <v>1014</v>
      </c>
      <c r="G68" t="s">
        <v>824</v>
      </c>
      <c r="H68" t="s">
        <v>823</v>
      </c>
      <c r="I68" t="s">
        <v>825</v>
      </c>
      <c r="J68" t="s">
        <v>551</v>
      </c>
      <c r="K68" t="s">
        <v>826</v>
      </c>
      <c r="L68" t="s">
        <v>827</v>
      </c>
      <c r="M68" t="s">
        <v>1159</v>
      </c>
      <c r="N68" t="s">
        <v>322</v>
      </c>
      <c r="O68" t="s">
        <v>293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10</v>
      </c>
      <c r="AF68">
        <v>0</v>
      </c>
      <c r="AG68">
        <v>0</v>
      </c>
      <c r="AH68">
        <v>11</v>
      </c>
      <c r="AI68">
        <v>2</v>
      </c>
      <c r="AJ68">
        <v>0</v>
      </c>
      <c r="AK68">
        <v>0</v>
      </c>
      <c r="AL68">
        <v>0.5</v>
      </c>
      <c r="AM68">
        <v>0.5</v>
      </c>
      <c r="AN68">
        <v>0</v>
      </c>
      <c r="AO68">
        <v>0</v>
      </c>
      <c r="AP68">
        <v>0</v>
      </c>
      <c r="AQ68">
        <v>0</v>
      </c>
      <c r="AU68">
        <v>18</v>
      </c>
      <c r="AV68">
        <v>9</v>
      </c>
      <c r="AW68" t="s">
        <v>1053</v>
      </c>
      <c r="AX68">
        <v>54</v>
      </c>
      <c r="AY68" t="s">
        <v>1054</v>
      </c>
      <c r="AZ68" t="s">
        <v>1137</v>
      </c>
      <c r="BA68" t="s">
        <v>1137</v>
      </c>
      <c r="BB68" t="s">
        <v>1053</v>
      </c>
      <c r="BC68" t="s">
        <v>1137</v>
      </c>
      <c r="BD68" t="s">
        <v>1137</v>
      </c>
      <c r="BE68" t="s">
        <v>1053</v>
      </c>
      <c r="BF68" t="s">
        <v>1137</v>
      </c>
      <c r="BG68" t="s">
        <v>1053</v>
      </c>
      <c r="BH68">
        <v>1</v>
      </c>
      <c r="BI68">
        <v>1</v>
      </c>
      <c r="BJ68" t="s">
        <v>1054</v>
      </c>
      <c r="BK68">
        <v>1</v>
      </c>
      <c r="BL68">
        <v>1</v>
      </c>
      <c r="BM68" t="s">
        <v>1054</v>
      </c>
      <c r="BN68">
        <v>2</v>
      </c>
      <c r="BO68" t="s">
        <v>1054</v>
      </c>
      <c r="BP68">
        <v>1</v>
      </c>
      <c r="BQ68">
        <v>1</v>
      </c>
      <c r="BR68" t="s">
        <v>1054</v>
      </c>
      <c r="BV68" t="s">
        <v>293</v>
      </c>
      <c r="BW68" t="s">
        <v>291</v>
      </c>
      <c r="BX68" t="s">
        <v>293</v>
      </c>
      <c r="BY68">
        <v>2</v>
      </c>
      <c r="BZ68">
        <v>11</v>
      </c>
      <c r="CA68">
        <v>0</v>
      </c>
      <c r="CB68">
        <v>0</v>
      </c>
      <c r="CC68">
        <v>0</v>
      </c>
      <c r="CD68" s="2" t="s">
        <v>294</v>
      </c>
      <c r="CE68" s="3">
        <v>1</v>
      </c>
      <c r="CF68" s="2"/>
      <c r="CG68" s="2"/>
      <c r="CH68" s="2">
        <v>0.69791666666666663</v>
      </c>
      <c r="CI68" s="2">
        <v>0.35416666666666669</v>
      </c>
      <c r="CJ68" s="2"/>
      <c r="CK68" s="2"/>
      <c r="CL68" t="s">
        <v>295</v>
      </c>
      <c r="CM68" s="2" t="s">
        <v>313</v>
      </c>
      <c r="CN68" s="3">
        <v>1</v>
      </c>
      <c r="CO68" s="2">
        <v>0.35416666666666669</v>
      </c>
      <c r="CP68" s="2">
        <v>0.70833333333333337</v>
      </c>
      <c r="CQ68" s="2"/>
      <c r="CR68" s="2"/>
      <c r="CS68" s="2"/>
      <c r="CT68" s="2"/>
      <c r="CU68" t="s">
        <v>1055</v>
      </c>
      <c r="CV68">
        <v>2729</v>
      </c>
      <c r="CW68">
        <v>1898</v>
      </c>
      <c r="CX68">
        <v>2247</v>
      </c>
      <c r="CY68" t="s">
        <v>291</v>
      </c>
      <c r="CZ68" t="s">
        <v>291</v>
      </c>
      <c r="DA68" t="s">
        <v>291</v>
      </c>
      <c r="DB68" t="s">
        <v>291</v>
      </c>
      <c r="DC68" t="s">
        <v>293</v>
      </c>
      <c r="DD68" t="s">
        <v>291</v>
      </c>
      <c r="DE68">
        <v>731</v>
      </c>
      <c r="DF68">
        <v>18</v>
      </c>
      <c r="DG68">
        <v>5217</v>
      </c>
      <c r="DH68">
        <v>154</v>
      </c>
      <c r="DI68">
        <v>11491</v>
      </c>
      <c r="DJ68">
        <v>0</v>
      </c>
      <c r="DK68">
        <v>0</v>
      </c>
      <c r="DL68">
        <v>0</v>
      </c>
      <c r="DM68">
        <v>167</v>
      </c>
      <c r="DN68">
        <v>746</v>
      </c>
      <c r="DO68">
        <v>801</v>
      </c>
      <c r="DP68">
        <v>4863</v>
      </c>
      <c r="DQ68">
        <v>0</v>
      </c>
      <c r="DR68">
        <v>19</v>
      </c>
      <c r="DS68">
        <v>0</v>
      </c>
      <c r="DT68">
        <v>0</v>
      </c>
      <c r="DU68">
        <v>0</v>
      </c>
      <c r="DV68">
        <v>72</v>
      </c>
      <c r="DW68">
        <v>1</v>
      </c>
      <c r="DX68">
        <v>2595</v>
      </c>
      <c r="DY68">
        <v>0</v>
      </c>
      <c r="DZ68">
        <v>36</v>
      </c>
      <c r="EA68">
        <v>0</v>
      </c>
      <c r="EB68">
        <v>67</v>
      </c>
      <c r="EC68">
        <v>28219</v>
      </c>
      <c r="ED68">
        <v>0</v>
      </c>
      <c r="EE68">
        <v>316</v>
      </c>
      <c r="EF68">
        <v>0</v>
      </c>
      <c r="EG68">
        <v>2</v>
      </c>
      <c r="EH68">
        <v>0</v>
      </c>
      <c r="EI68">
        <v>2</v>
      </c>
      <c r="EJ68">
        <v>3230</v>
      </c>
      <c r="EK68">
        <v>31449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3</v>
      </c>
      <c r="ET68">
        <v>0</v>
      </c>
      <c r="EU68">
        <v>6</v>
      </c>
      <c r="EV68">
        <v>1</v>
      </c>
      <c r="EW68">
        <v>0</v>
      </c>
      <c r="EX68">
        <v>2</v>
      </c>
      <c r="EY68">
        <v>0</v>
      </c>
      <c r="EZ68">
        <v>5</v>
      </c>
      <c r="FA68">
        <v>0</v>
      </c>
      <c r="FB68">
        <v>0</v>
      </c>
      <c r="FC68">
        <v>0</v>
      </c>
      <c r="FD68">
        <v>11502</v>
      </c>
      <c r="FG68">
        <v>0.38607494442680218</v>
      </c>
      <c r="FI68">
        <v>1165</v>
      </c>
      <c r="FJ68">
        <v>285</v>
      </c>
      <c r="FK68">
        <v>307</v>
      </c>
      <c r="FL68">
        <v>1250</v>
      </c>
      <c r="FM68">
        <v>1045632</v>
      </c>
      <c r="FN68">
        <v>1.1499999999999999</v>
      </c>
      <c r="FO68">
        <v>567636</v>
      </c>
      <c r="FP68">
        <v>1.33</v>
      </c>
      <c r="FQ68">
        <v>384060</v>
      </c>
      <c r="FR68">
        <v>0.16</v>
      </c>
      <c r="FS68">
        <v>1</v>
      </c>
      <c r="FT68">
        <v>3</v>
      </c>
      <c r="FU68">
        <v>1</v>
      </c>
      <c r="FV68" t="s">
        <v>291</v>
      </c>
      <c r="FW68" t="s">
        <v>291</v>
      </c>
      <c r="FX68" t="s">
        <v>291</v>
      </c>
      <c r="FY68" t="s">
        <v>291</v>
      </c>
      <c r="FZ68" t="s">
        <v>1058</v>
      </c>
      <c r="GA68">
        <v>2</v>
      </c>
      <c r="GB68">
        <v>726</v>
      </c>
      <c r="GC68">
        <v>2</v>
      </c>
      <c r="GD68">
        <v>546</v>
      </c>
      <c r="GE68">
        <v>1094</v>
      </c>
      <c r="GF68" t="s">
        <v>343</v>
      </c>
      <c r="GG68">
        <v>301</v>
      </c>
      <c r="GH68">
        <v>49</v>
      </c>
      <c r="GI68">
        <v>0</v>
      </c>
      <c r="GJ68">
        <v>301</v>
      </c>
      <c r="GK68" t="s">
        <v>293</v>
      </c>
      <c r="GL68" t="s">
        <v>293</v>
      </c>
      <c r="GM68" t="s">
        <v>293</v>
      </c>
      <c r="GN68" t="s">
        <v>293</v>
      </c>
      <c r="GO68" t="s">
        <v>293</v>
      </c>
      <c r="GP68" t="s">
        <v>293</v>
      </c>
      <c r="GQ68" t="s">
        <v>293</v>
      </c>
      <c r="GR68">
        <v>5</v>
      </c>
      <c r="GS68" t="s">
        <v>293</v>
      </c>
      <c r="GT68" t="s">
        <v>293</v>
      </c>
      <c r="GU68" t="s">
        <v>293</v>
      </c>
      <c r="GV68">
        <v>0</v>
      </c>
      <c r="GW68">
        <v>0</v>
      </c>
      <c r="GX68" t="s">
        <v>786</v>
      </c>
      <c r="GY68">
        <v>3</v>
      </c>
      <c r="GZ68" t="s">
        <v>393</v>
      </c>
      <c r="HA68">
        <v>10</v>
      </c>
      <c r="HB68" t="s">
        <v>393</v>
      </c>
      <c r="HC68">
        <v>0</v>
      </c>
      <c r="HD68">
        <v>0</v>
      </c>
      <c r="HE68" t="s">
        <v>525</v>
      </c>
      <c r="HF68">
        <v>4</v>
      </c>
      <c r="HG68" t="s">
        <v>293</v>
      </c>
      <c r="HH68" t="s">
        <v>293</v>
      </c>
      <c r="HI68">
        <v>0</v>
      </c>
      <c r="HJ68">
        <v>10501</v>
      </c>
      <c r="HK68">
        <v>10501</v>
      </c>
      <c r="HL68">
        <v>284</v>
      </c>
      <c r="HM68">
        <v>322</v>
      </c>
      <c r="HN68">
        <v>8819</v>
      </c>
      <c r="HO68">
        <v>5881</v>
      </c>
      <c r="HP68">
        <v>5</v>
      </c>
      <c r="HQ68">
        <v>5</v>
      </c>
      <c r="HR68">
        <v>4</v>
      </c>
      <c r="HS68">
        <v>1</v>
      </c>
      <c r="HT68">
        <v>49</v>
      </c>
      <c r="HU68">
        <v>65</v>
      </c>
      <c r="HV68">
        <v>64</v>
      </c>
      <c r="HW68" t="s">
        <v>293</v>
      </c>
      <c r="HX68" t="s">
        <v>293</v>
      </c>
      <c r="HY68" t="s">
        <v>293</v>
      </c>
      <c r="HZ68" t="s">
        <v>293</v>
      </c>
      <c r="IA68" t="s">
        <v>293</v>
      </c>
      <c r="IB68" t="s">
        <v>293</v>
      </c>
      <c r="IC68" t="s">
        <v>293</v>
      </c>
      <c r="ID68" t="s">
        <v>293</v>
      </c>
      <c r="IE68" s="3" t="s">
        <v>293</v>
      </c>
      <c r="IF68" s="3" t="s">
        <v>293</v>
      </c>
      <c r="IG68" t="s">
        <v>293</v>
      </c>
      <c r="IH68" t="s">
        <v>293</v>
      </c>
      <c r="II68" t="s">
        <v>293</v>
      </c>
      <c r="IJ68" t="s">
        <v>354</v>
      </c>
      <c r="IK68" t="s">
        <v>443</v>
      </c>
      <c r="IL68" s="88">
        <v>32135</v>
      </c>
      <c r="IM68" s="88">
        <v>36648</v>
      </c>
      <c r="IN68" t="s">
        <v>291</v>
      </c>
      <c r="IO68" t="s">
        <v>291</v>
      </c>
      <c r="IP68" t="s">
        <v>293</v>
      </c>
      <c r="IQ68" t="s">
        <v>293</v>
      </c>
      <c r="IR68" t="s">
        <v>293</v>
      </c>
      <c r="IS68" t="s">
        <v>406</v>
      </c>
      <c r="IT68">
        <v>6</v>
      </c>
      <c r="IY68" t="s">
        <v>302</v>
      </c>
    </row>
    <row r="69" spans="1:259" x14ac:dyDescent="0.2">
      <c r="A69">
        <v>65</v>
      </c>
      <c r="B69" t="s">
        <v>821</v>
      </c>
      <c r="C69" t="s">
        <v>1456</v>
      </c>
      <c r="D69">
        <v>584</v>
      </c>
      <c r="E69" t="s">
        <v>828</v>
      </c>
      <c r="F69">
        <v>60</v>
      </c>
      <c r="G69" t="s">
        <v>830</v>
      </c>
      <c r="H69" t="s">
        <v>829</v>
      </c>
      <c r="I69" t="s">
        <v>831</v>
      </c>
      <c r="J69" t="s">
        <v>286</v>
      </c>
      <c r="K69" t="s">
        <v>1457</v>
      </c>
      <c r="L69" t="s">
        <v>1458</v>
      </c>
      <c r="M69" t="s">
        <v>1459</v>
      </c>
      <c r="N69" t="s">
        <v>322</v>
      </c>
      <c r="O69" t="s">
        <v>291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>
        <v>3</v>
      </c>
      <c r="AE69">
        <v>7</v>
      </c>
      <c r="AF69">
        <v>0</v>
      </c>
      <c r="AG69">
        <v>0</v>
      </c>
      <c r="AH69">
        <v>11</v>
      </c>
      <c r="AI69">
        <v>4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BZ69">
        <v>9</v>
      </c>
      <c r="CA69">
        <v>0</v>
      </c>
      <c r="CB69">
        <v>0</v>
      </c>
      <c r="CC69">
        <v>0</v>
      </c>
      <c r="CD69" s="2" t="s">
        <v>1320</v>
      </c>
      <c r="CE69" s="3">
        <v>1</v>
      </c>
      <c r="CF69" s="2"/>
      <c r="CG69" s="2"/>
      <c r="CH69" s="2">
        <v>0.70833333333333337</v>
      </c>
      <c r="CI69" s="2">
        <v>0.35416666666666669</v>
      </c>
      <c r="CJ69" s="2"/>
      <c r="CK69" s="2"/>
      <c r="CL69" t="s">
        <v>295</v>
      </c>
      <c r="CM69" s="2" t="s">
        <v>313</v>
      </c>
      <c r="CN69" s="3">
        <v>1</v>
      </c>
      <c r="CO69" s="2">
        <v>0.35416666666666669</v>
      </c>
      <c r="CP69" s="2">
        <v>0.70833333333333337</v>
      </c>
      <c r="CQ69" s="2"/>
      <c r="CR69" s="2"/>
      <c r="CS69" s="2"/>
      <c r="CT69" s="2"/>
      <c r="CU69" t="s">
        <v>1055</v>
      </c>
      <c r="CX69">
        <v>1064</v>
      </c>
      <c r="DB69" t="s">
        <v>293</v>
      </c>
      <c r="DC69" t="s">
        <v>293</v>
      </c>
      <c r="DD69" t="s">
        <v>291</v>
      </c>
      <c r="DE69">
        <v>0</v>
      </c>
      <c r="DF69">
        <v>238</v>
      </c>
      <c r="DG69">
        <v>0</v>
      </c>
      <c r="DH69">
        <v>3596</v>
      </c>
      <c r="DI69">
        <v>7430</v>
      </c>
      <c r="DJ69">
        <v>13</v>
      </c>
      <c r="DK69">
        <v>738</v>
      </c>
      <c r="DL69">
        <v>346</v>
      </c>
      <c r="DM69">
        <v>0</v>
      </c>
      <c r="DN69">
        <v>266</v>
      </c>
      <c r="DO69">
        <v>36</v>
      </c>
      <c r="DP69">
        <v>3462.5</v>
      </c>
      <c r="DQ69">
        <v>0</v>
      </c>
      <c r="DR69">
        <v>0</v>
      </c>
      <c r="DS69">
        <v>0</v>
      </c>
      <c r="DT69">
        <v>0</v>
      </c>
      <c r="DU69">
        <v>2</v>
      </c>
      <c r="DV69">
        <v>72</v>
      </c>
      <c r="DW69">
        <v>2</v>
      </c>
      <c r="DX69">
        <v>558</v>
      </c>
      <c r="DY69">
        <v>0</v>
      </c>
      <c r="DZ69">
        <v>77</v>
      </c>
      <c r="EA69">
        <v>0</v>
      </c>
      <c r="EB69">
        <v>161</v>
      </c>
      <c r="EC69">
        <v>10345</v>
      </c>
      <c r="ED69">
        <v>0</v>
      </c>
      <c r="EE69">
        <v>87</v>
      </c>
      <c r="EF69">
        <v>0</v>
      </c>
      <c r="EG69">
        <v>0</v>
      </c>
      <c r="EH69">
        <v>0</v>
      </c>
      <c r="EI69">
        <v>0</v>
      </c>
      <c r="EJ69">
        <v>870</v>
      </c>
      <c r="EK69">
        <v>11215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62</v>
      </c>
      <c r="EU69">
        <v>124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>
        <v>7554</v>
      </c>
      <c r="FE69">
        <v>27941</v>
      </c>
      <c r="FF69">
        <v>490</v>
      </c>
      <c r="FG69">
        <v>0.39485688219865434</v>
      </c>
      <c r="FH69">
        <v>1.0621127456570494</v>
      </c>
      <c r="FI69">
        <v>910</v>
      </c>
      <c r="FJ69">
        <v>173</v>
      </c>
      <c r="FK69">
        <v>182</v>
      </c>
      <c r="FL69">
        <v>1261</v>
      </c>
      <c r="FM69">
        <v>344682</v>
      </c>
      <c r="FN69">
        <v>0.53</v>
      </c>
      <c r="FO69">
        <v>87070</v>
      </c>
      <c r="FP69">
        <v>0.36</v>
      </c>
      <c r="FQ69">
        <v>92175</v>
      </c>
      <c r="FR69">
        <v>0.1</v>
      </c>
      <c r="FS69">
        <v>3</v>
      </c>
      <c r="FT69">
        <v>3</v>
      </c>
      <c r="FU69">
        <v>1</v>
      </c>
      <c r="FV69" t="s">
        <v>291</v>
      </c>
      <c r="FW69" t="s">
        <v>291</v>
      </c>
      <c r="FY69" t="s">
        <v>291</v>
      </c>
      <c r="FZ69" t="s">
        <v>1058</v>
      </c>
      <c r="GA69">
        <v>16</v>
      </c>
      <c r="GB69">
        <v>704</v>
      </c>
      <c r="GC69">
        <v>13</v>
      </c>
      <c r="GD69">
        <v>601</v>
      </c>
      <c r="GE69">
        <v>1215</v>
      </c>
      <c r="GF69" t="s">
        <v>293</v>
      </c>
      <c r="GG69">
        <v>0</v>
      </c>
      <c r="GH69">
        <v>0</v>
      </c>
      <c r="GI69" t="s">
        <v>293</v>
      </c>
      <c r="GJ69" t="s">
        <v>293</v>
      </c>
      <c r="GK69">
        <v>0</v>
      </c>
      <c r="GL69">
        <v>0</v>
      </c>
      <c r="GM69" t="s">
        <v>293</v>
      </c>
      <c r="GN69" t="s">
        <v>293</v>
      </c>
      <c r="GO69" t="s">
        <v>293</v>
      </c>
      <c r="GP69" t="s">
        <v>293</v>
      </c>
      <c r="GQ69" t="s">
        <v>293</v>
      </c>
      <c r="GR69">
        <v>2</v>
      </c>
      <c r="GS69" t="s">
        <v>293</v>
      </c>
      <c r="GT69" t="s">
        <v>293</v>
      </c>
      <c r="GU69" t="s">
        <v>293</v>
      </c>
      <c r="GV69" t="s">
        <v>293</v>
      </c>
      <c r="GW69">
        <v>0</v>
      </c>
      <c r="GX69">
        <v>5</v>
      </c>
      <c r="GY69">
        <v>1</v>
      </c>
      <c r="GZ69" t="s">
        <v>297</v>
      </c>
      <c r="HA69">
        <v>2</v>
      </c>
      <c r="HB69" t="s">
        <v>293</v>
      </c>
      <c r="HC69">
        <v>0</v>
      </c>
      <c r="HD69">
        <v>0</v>
      </c>
      <c r="HE69" t="s">
        <v>293</v>
      </c>
      <c r="HF69">
        <v>0</v>
      </c>
      <c r="HG69" t="s">
        <v>293</v>
      </c>
      <c r="HH69">
        <v>0</v>
      </c>
      <c r="HI69">
        <v>0</v>
      </c>
      <c r="HJ69">
        <v>9500</v>
      </c>
      <c r="HK69">
        <v>9500</v>
      </c>
      <c r="HL69">
        <v>139</v>
      </c>
      <c r="HM69">
        <v>120</v>
      </c>
      <c r="HN69">
        <v>9379</v>
      </c>
      <c r="HO69">
        <v>5818</v>
      </c>
      <c r="HP69">
        <v>0</v>
      </c>
      <c r="HQ69">
        <v>0</v>
      </c>
      <c r="HR69">
        <v>4</v>
      </c>
      <c r="HS69" t="s">
        <v>1137</v>
      </c>
      <c r="HT69" t="s">
        <v>293</v>
      </c>
      <c r="HU69" t="s">
        <v>293</v>
      </c>
      <c r="HV69" t="s">
        <v>293</v>
      </c>
      <c r="HW69" t="s">
        <v>293</v>
      </c>
      <c r="HX69" t="s">
        <v>293</v>
      </c>
      <c r="HY69" t="s">
        <v>293</v>
      </c>
      <c r="HZ69" t="s">
        <v>293</v>
      </c>
      <c r="IA69" t="s">
        <v>293</v>
      </c>
      <c r="IB69" t="s">
        <v>293</v>
      </c>
      <c r="IC69" t="s">
        <v>293</v>
      </c>
      <c r="ID69" t="s">
        <v>293</v>
      </c>
      <c r="IE69" s="3" t="s">
        <v>293</v>
      </c>
      <c r="IF69" s="3" t="s">
        <v>293</v>
      </c>
      <c r="IG69" t="s">
        <v>293</v>
      </c>
      <c r="IH69" t="s">
        <v>293</v>
      </c>
      <c r="II69" t="s">
        <v>293</v>
      </c>
      <c r="IJ69" t="s">
        <v>1460</v>
      </c>
      <c r="IK69" t="s">
        <v>1461</v>
      </c>
      <c r="IL69" s="88">
        <v>36892</v>
      </c>
      <c r="IM69" s="88">
        <v>39326</v>
      </c>
      <c r="IN69" t="s">
        <v>291</v>
      </c>
      <c r="IO69" t="s">
        <v>293</v>
      </c>
      <c r="IP69" t="s">
        <v>293</v>
      </c>
      <c r="IQ69" t="s">
        <v>293</v>
      </c>
      <c r="IR69" t="s">
        <v>291</v>
      </c>
      <c r="IS69" t="s">
        <v>328</v>
      </c>
      <c r="IT69">
        <v>6</v>
      </c>
    </row>
    <row r="70" spans="1:259" x14ac:dyDescent="0.2">
      <c r="A70">
        <v>66</v>
      </c>
      <c r="B70" t="s">
        <v>832</v>
      </c>
      <c r="C70" t="s">
        <v>833</v>
      </c>
      <c r="D70">
        <v>1154</v>
      </c>
      <c r="E70" t="s">
        <v>834</v>
      </c>
      <c r="F70" t="s">
        <v>1137</v>
      </c>
      <c r="G70" t="s">
        <v>836</v>
      </c>
      <c r="H70" t="s">
        <v>835</v>
      </c>
      <c r="I70" t="s">
        <v>837</v>
      </c>
      <c r="J70">
        <v>8410</v>
      </c>
      <c r="K70" t="s">
        <v>838</v>
      </c>
      <c r="L70" t="s">
        <v>839</v>
      </c>
      <c r="M70" t="s">
        <v>840</v>
      </c>
      <c r="N70" t="s">
        <v>322</v>
      </c>
      <c r="O70" t="s">
        <v>293</v>
      </c>
      <c r="P70" t="s">
        <v>1462</v>
      </c>
      <c r="Q70" t="s">
        <v>324</v>
      </c>
      <c r="R70" t="s">
        <v>293</v>
      </c>
      <c r="V70">
        <v>1</v>
      </c>
      <c r="W70">
        <v>0</v>
      </c>
      <c r="X70">
        <v>1</v>
      </c>
      <c r="Y70">
        <v>0</v>
      </c>
      <c r="Z70">
        <v>0</v>
      </c>
      <c r="AA70">
        <v>1</v>
      </c>
      <c r="AB70">
        <v>1</v>
      </c>
      <c r="AC70">
        <v>1</v>
      </c>
      <c r="AD70">
        <v>3</v>
      </c>
      <c r="AE70">
        <v>4</v>
      </c>
      <c r="AF70">
        <v>1</v>
      </c>
      <c r="AG70">
        <v>0.75</v>
      </c>
      <c r="AH70">
        <v>10.75</v>
      </c>
      <c r="AI70">
        <v>5</v>
      </c>
      <c r="AJ70">
        <v>0</v>
      </c>
      <c r="AK70">
        <v>0</v>
      </c>
      <c r="AL70">
        <v>0.25</v>
      </c>
      <c r="AM70">
        <v>0.25</v>
      </c>
      <c r="AN70">
        <v>1</v>
      </c>
      <c r="AO70">
        <v>0</v>
      </c>
      <c r="AP70">
        <v>0</v>
      </c>
      <c r="AQ70">
        <v>1</v>
      </c>
      <c r="AR70">
        <v>4</v>
      </c>
      <c r="AS70">
        <v>6</v>
      </c>
      <c r="AT70" t="s">
        <v>1053</v>
      </c>
      <c r="AU70">
        <v>1</v>
      </c>
      <c r="AV70">
        <v>1</v>
      </c>
      <c r="AW70" t="s">
        <v>1054</v>
      </c>
      <c r="AX70">
        <v>1</v>
      </c>
      <c r="AY70" t="s">
        <v>1054</v>
      </c>
      <c r="BC70">
        <v>1</v>
      </c>
      <c r="BD70">
        <v>4</v>
      </c>
      <c r="BE70" t="s">
        <v>1054</v>
      </c>
      <c r="BF70">
        <v>4</v>
      </c>
      <c r="BG70" t="s">
        <v>1054</v>
      </c>
      <c r="BH70">
        <v>1</v>
      </c>
      <c r="BI70">
        <v>1.5</v>
      </c>
      <c r="BJ70" t="s">
        <v>1053</v>
      </c>
      <c r="BK70">
        <v>1</v>
      </c>
      <c r="BN70">
        <v>1</v>
      </c>
      <c r="BO70" t="s">
        <v>1054</v>
      </c>
      <c r="BP70">
        <v>1</v>
      </c>
      <c r="BQ70">
        <v>1</v>
      </c>
      <c r="BR70" t="s">
        <v>1053</v>
      </c>
      <c r="BS70">
        <v>2</v>
      </c>
      <c r="BT70">
        <v>1</v>
      </c>
      <c r="BU70" t="s">
        <v>1054</v>
      </c>
      <c r="BV70" t="s">
        <v>291</v>
      </c>
      <c r="BW70" t="s">
        <v>291</v>
      </c>
      <c r="BX70" t="s">
        <v>291</v>
      </c>
      <c r="BY70">
        <v>43</v>
      </c>
      <c r="BZ70">
        <v>8</v>
      </c>
      <c r="CA70">
        <v>0</v>
      </c>
      <c r="CB70">
        <v>0</v>
      </c>
      <c r="CC70">
        <v>0</v>
      </c>
      <c r="CD70" s="2" t="s">
        <v>311</v>
      </c>
      <c r="CE70" s="3">
        <v>1</v>
      </c>
      <c r="CF70" s="2">
        <v>0.70833333333333337</v>
      </c>
      <c r="CG70" s="2">
        <v>0.375</v>
      </c>
      <c r="CH70" s="2"/>
      <c r="CI70" s="2"/>
      <c r="CJ70" s="2"/>
      <c r="CK70" s="2"/>
      <c r="CL70" t="s">
        <v>295</v>
      </c>
      <c r="CM70" s="2" t="s">
        <v>313</v>
      </c>
      <c r="CN70" s="3">
        <v>1</v>
      </c>
      <c r="CO70" s="2">
        <v>0.35416666666666669</v>
      </c>
      <c r="CP70" s="2">
        <v>0.375</v>
      </c>
      <c r="CQ70" s="2"/>
      <c r="CR70" s="2"/>
      <c r="CS70" s="2"/>
      <c r="CT70" s="2"/>
      <c r="CU70" t="s">
        <v>1055</v>
      </c>
      <c r="CV70">
        <v>1020</v>
      </c>
      <c r="CW70">
        <v>632</v>
      </c>
      <c r="CX70">
        <v>3849</v>
      </c>
      <c r="CY70" t="s">
        <v>291</v>
      </c>
      <c r="CZ70" t="s">
        <v>291</v>
      </c>
      <c r="DA70" t="s">
        <v>291</v>
      </c>
      <c r="DB70" t="s">
        <v>293</v>
      </c>
      <c r="DC70" t="s">
        <v>293</v>
      </c>
      <c r="DD70" t="s">
        <v>291</v>
      </c>
      <c r="DE70">
        <v>18</v>
      </c>
      <c r="DF70">
        <v>18</v>
      </c>
      <c r="DG70">
        <v>7185</v>
      </c>
      <c r="DH70">
        <v>2743</v>
      </c>
      <c r="DI70">
        <v>19892</v>
      </c>
      <c r="DJ70">
        <v>7</v>
      </c>
      <c r="DK70">
        <v>3629</v>
      </c>
      <c r="DL70">
        <v>186</v>
      </c>
      <c r="DM70">
        <v>1</v>
      </c>
      <c r="DN70">
        <v>1818</v>
      </c>
      <c r="DO70">
        <v>160</v>
      </c>
      <c r="DP70">
        <v>12239.5</v>
      </c>
      <c r="DQ70">
        <v>0</v>
      </c>
      <c r="DR70">
        <v>2</v>
      </c>
      <c r="DS70">
        <v>0</v>
      </c>
      <c r="DT70">
        <v>0</v>
      </c>
      <c r="DU70">
        <v>0</v>
      </c>
      <c r="DV70">
        <v>7</v>
      </c>
      <c r="DW70">
        <v>479</v>
      </c>
      <c r="DX70">
        <v>2369</v>
      </c>
      <c r="DY70">
        <v>0</v>
      </c>
      <c r="DZ70">
        <v>7</v>
      </c>
      <c r="EA70">
        <v>22</v>
      </c>
      <c r="EB70">
        <v>378</v>
      </c>
      <c r="EC70">
        <v>36622</v>
      </c>
      <c r="ED70">
        <v>0</v>
      </c>
      <c r="EE70">
        <v>120</v>
      </c>
      <c r="EF70">
        <v>0</v>
      </c>
      <c r="EG70">
        <v>13</v>
      </c>
      <c r="EH70">
        <v>0</v>
      </c>
      <c r="EI70">
        <v>24</v>
      </c>
      <c r="EJ70">
        <v>1875</v>
      </c>
      <c r="EK70">
        <v>38497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14</v>
      </c>
      <c r="ET70">
        <v>69</v>
      </c>
      <c r="EU70">
        <v>166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20058</v>
      </c>
      <c r="FE70">
        <v>122825</v>
      </c>
      <c r="FG70">
        <v>0.60444960244950363</v>
      </c>
      <c r="FH70">
        <v>2.0219105470228982</v>
      </c>
      <c r="FI70">
        <v>1814</v>
      </c>
      <c r="FJ70">
        <v>553</v>
      </c>
      <c r="FK70">
        <v>213</v>
      </c>
      <c r="FL70">
        <v>2017</v>
      </c>
      <c r="FM70">
        <v>779534</v>
      </c>
      <c r="FN70">
        <v>0.5</v>
      </c>
      <c r="FO70">
        <v>833597</v>
      </c>
      <c r="FP70">
        <v>0.8</v>
      </c>
      <c r="FQ70">
        <v>725760</v>
      </c>
      <c r="FR70">
        <v>0.24</v>
      </c>
      <c r="FS70">
        <v>1</v>
      </c>
      <c r="FT70">
        <v>1</v>
      </c>
      <c r="FU70">
        <v>1</v>
      </c>
      <c r="FV70" t="s">
        <v>291</v>
      </c>
      <c r="FW70" t="s">
        <v>293</v>
      </c>
      <c r="FX70" t="s">
        <v>841</v>
      </c>
      <c r="FY70" t="s">
        <v>291</v>
      </c>
      <c r="FZ70" t="s">
        <v>1058</v>
      </c>
      <c r="GA70">
        <v>5</v>
      </c>
      <c r="GB70">
        <v>91</v>
      </c>
      <c r="GC70">
        <v>5</v>
      </c>
      <c r="GD70">
        <v>93</v>
      </c>
      <c r="GE70">
        <v>191</v>
      </c>
      <c r="GF70">
        <v>0</v>
      </c>
      <c r="GG70">
        <v>0</v>
      </c>
      <c r="GH70">
        <v>30</v>
      </c>
      <c r="GI70">
        <v>10</v>
      </c>
      <c r="GJ70">
        <v>1</v>
      </c>
      <c r="GK70">
        <v>2</v>
      </c>
      <c r="GL70">
        <v>23</v>
      </c>
      <c r="GM70">
        <v>0</v>
      </c>
      <c r="GN70">
        <v>0</v>
      </c>
      <c r="GO70">
        <v>0</v>
      </c>
      <c r="GP70">
        <v>1</v>
      </c>
      <c r="GQ70">
        <v>0</v>
      </c>
      <c r="GR70">
        <v>19</v>
      </c>
      <c r="GS70">
        <v>0</v>
      </c>
      <c r="GT70">
        <v>2</v>
      </c>
      <c r="GU70">
        <v>3</v>
      </c>
      <c r="GV70" t="s">
        <v>293</v>
      </c>
      <c r="GW70">
        <v>0</v>
      </c>
      <c r="GX70" t="s">
        <v>392</v>
      </c>
      <c r="GY70">
        <v>5</v>
      </c>
      <c r="GZ70" t="s">
        <v>393</v>
      </c>
      <c r="HA70">
        <v>19</v>
      </c>
      <c r="HB70" t="s">
        <v>293</v>
      </c>
      <c r="HC70">
        <v>0</v>
      </c>
      <c r="HD70">
        <v>0</v>
      </c>
      <c r="HE70" t="s">
        <v>525</v>
      </c>
      <c r="HF70">
        <v>5</v>
      </c>
      <c r="HG70" t="s">
        <v>293</v>
      </c>
      <c r="HH70" t="s">
        <v>293</v>
      </c>
      <c r="HI70">
        <v>0</v>
      </c>
      <c r="HJ70">
        <v>16643</v>
      </c>
      <c r="HK70">
        <v>16643</v>
      </c>
      <c r="HL70">
        <v>291</v>
      </c>
      <c r="HM70">
        <v>88</v>
      </c>
      <c r="HN70">
        <v>11843</v>
      </c>
      <c r="HO70">
        <v>14118</v>
      </c>
      <c r="HP70">
        <v>1</v>
      </c>
      <c r="HQ70">
        <v>1</v>
      </c>
      <c r="HR70">
        <v>5</v>
      </c>
      <c r="HS70">
        <v>5</v>
      </c>
      <c r="HT70">
        <v>39</v>
      </c>
      <c r="HU70">
        <v>43</v>
      </c>
      <c r="HV70">
        <v>30</v>
      </c>
      <c r="HW70" t="s">
        <v>293</v>
      </c>
      <c r="HX70" t="s">
        <v>293</v>
      </c>
      <c r="HY70" t="s">
        <v>293</v>
      </c>
      <c r="HZ70" t="s">
        <v>293</v>
      </c>
      <c r="IA70" t="s">
        <v>293</v>
      </c>
      <c r="IB70" t="s">
        <v>293</v>
      </c>
      <c r="IC70" t="s">
        <v>293</v>
      </c>
      <c r="ID70" t="s">
        <v>293</v>
      </c>
      <c r="IE70" s="3" t="s">
        <v>293</v>
      </c>
      <c r="IF70" s="3" t="s">
        <v>293</v>
      </c>
      <c r="IG70" t="s">
        <v>293</v>
      </c>
      <c r="IH70" t="s">
        <v>293</v>
      </c>
      <c r="II70" t="s">
        <v>293</v>
      </c>
      <c r="IJ70" t="s">
        <v>344</v>
      </c>
      <c r="IK70" t="s">
        <v>336</v>
      </c>
      <c r="IL70" s="88">
        <v>0</v>
      </c>
      <c r="IM70" s="88">
        <v>39934</v>
      </c>
      <c r="IN70" t="s">
        <v>291</v>
      </c>
      <c r="IO70" t="s">
        <v>291</v>
      </c>
      <c r="IP70" t="s">
        <v>291</v>
      </c>
      <c r="IQ70" t="s">
        <v>293</v>
      </c>
      <c r="IR70" t="s">
        <v>293</v>
      </c>
      <c r="IS70" t="s">
        <v>328</v>
      </c>
      <c r="IT70">
        <v>6</v>
      </c>
      <c r="IY70" t="s">
        <v>302</v>
      </c>
    </row>
    <row r="71" spans="1:259" x14ac:dyDescent="0.2">
      <c r="A71">
        <v>67</v>
      </c>
      <c r="B71" t="s">
        <v>832</v>
      </c>
      <c r="C71" t="s">
        <v>842</v>
      </c>
      <c r="D71">
        <v>517</v>
      </c>
      <c r="E71" t="s">
        <v>843</v>
      </c>
      <c r="F71">
        <v>96.1</v>
      </c>
      <c r="G71" t="s">
        <v>845</v>
      </c>
      <c r="H71" t="s">
        <v>844</v>
      </c>
      <c r="I71" t="s">
        <v>846</v>
      </c>
      <c r="J71">
        <v>1175</v>
      </c>
      <c r="K71" t="s">
        <v>847</v>
      </c>
      <c r="L71" t="s">
        <v>848</v>
      </c>
      <c r="M71" t="s">
        <v>849</v>
      </c>
      <c r="N71" t="s">
        <v>322</v>
      </c>
      <c r="O71" t="s">
        <v>293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1</v>
      </c>
      <c r="AE71">
        <v>5</v>
      </c>
      <c r="AF71">
        <v>0</v>
      </c>
      <c r="AG71">
        <v>0</v>
      </c>
      <c r="AH71">
        <v>7</v>
      </c>
      <c r="AI71">
        <v>2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BC71">
        <v>1</v>
      </c>
      <c r="BD71">
        <v>7.5</v>
      </c>
      <c r="BE71" t="s">
        <v>1054</v>
      </c>
      <c r="BF71">
        <v>30</v>
      </c>
      <c r="BG71" t="s">
        <v>1054</v>
      </c>
      <c r="BK71">
        <v>1</v>
      </c>
      <c r="BL71">
        <v>1</v>
      </c>
      <c r="BM71" t="s">
        <v>1054</v>
      </c>
      <c r="BN71">
        <v>1</v>
      </c>
      <c r="BO71" t="s">
        <v>1054</v>
      </c>
      <c r="BV71" t="s">
        <v>293</v>
      </c>
      <c r="BW71" t="s">
        <v>293</v>
      </c>
      <c r="BX71" t="s">
        <v>293</v>
      </c>
      <c r="BZ71">
        <v>6</v>
      </c>
      <c r="CA71">
        <v>0</v>
      </c>
      <c r="CB71">
        <v>0</v>
      </c>
      <c r="CC71">
        <v>0</v>
      </c>
      <c r="CD71" s="2" t="s">
        <v>311</v>
      </c>
      <c r="CE71" s="3">
        <v>1</v>
      </c>
      <c r="CF71" s="2">
        <v>0.70833333333333337</v>
      </c>
      <c r="CG71" s="2">
        <v>0.375</v>
      </c>
      <c r="CH71" s="2"/>
      <c r="CI71" s="2"/>
      <c r="CJ71" s="2"/>
      <c r="CK71" s="2"/>
      <c r="CL71" t="s">
        <v>295</v>
      </c>
      <c r="CM71" s="2" t="s">
        <v>479</v>
      </c>
      <c r="CN71" s="3">
        <v>1</v>
      </c>
      <c r="CO71" s="2">
        <v>0.35416666666666669</v>
      </c>
      <c r="CP71" s="2">
        <v>0.375</v>
      </c>
      <c r="CQ71" s="2"/>
      <c r="CR71" s="2"/>
      <c r="CS71" s="2"/>
      <c r="CT71" s="2"/>
      <c r="CV71">
        <v>829</v>
      </c>
      <c r="CW71">
        <v>543</v>
      </c>
      <c r="CX71">
        <v>951</v>
      </c>
      <c r="CY71" t="s">
        <v>291</v>
      </c>
      <c r="CZ71" t="s">
        <v>291</v>
      </c>
      <c r="DA71" t="s">
        <v>291</v>
      </c>
      <c r="DB71" t="s">
        <v>291</v>
      </c>
      <c r="DC71" t="s">
        <v>293</v>
      </c>
      <c r="DD71" t="s">
        <v>291</v>
      </c>
      <c r="DE71">
        <v>552</v>
      </c>
      <c r="DF71">
        <v>23</v>
      </c>
      <c r="DG71">
        <v>1577</v>
      </c>
      <c r="DH71">
        <v>246</v>
      </c>
      <c r="DI71">
        <v>4221</v>
      </c>
      <c r="DJ71">
        <v>0</v>
      </c>
      <c r="DK71">
        <v>474</v>
      </c>
      <c r="DL71">
        <v>0</v>
      </c>
      <c r="DM71">
        <v>0</v>
      </c>
      <c r="DN71">
        <v>172</v>
      </c>
      <c r="DO71">
        <v>2</v>
      </c>
      <c r="DP71">
        <v>1300</v>
      </c>
      <c r="DQ71">
        <v>0</v>
      </c>
      <c r="DR71">
        <v>0</v>
      </c>
      <c r="DS71">
        <v>0</v>
      </c>
      <c r="DT71">
        <v>0</v>
      </c>
      <c r="DU71">
        <v>1</v>
      </c>
      <c r="DV71">
        <v>1</v>
      </c>
      <c r="DW71">
        <v>224</v>
      </c>
      <c r="DX71">
        <v>297</v>
      </c>
      <c r="DY71">
        <v>0</v>
      </c>
      <c r="DZ71">
        <v>3</v>
      </c>
      <c r="EA71">
        <v>3</v>
      </c>
      <c r="EB71">
        <v>49</v>
      </c>
      <c r="EC71">
        <v>6305</v>
      </c>
      <c r="ED71">
        <v>3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30</v>
      </c>
      <c r="EK71">
        <v>6335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4221</v>
      </c>
      <c r="FE71">
        <v>13675</v>
      </c>
      <c r="FF71">
        <v>222</v>
      </c>
      <c r="FG71">
        <v>0.28421512898994317</v>
      </c>
      <c r="FH71">
        <v>0.99657484331730062</v>
      </c>
      <c r="FI71">
        <v>467</v>
      </c>
      <c r="FJ71">
        <v>90</v>
      </c>
      <c r="FK71">
        <v>141</v>
      </c>
      <c r="FL71">
        <v>490</v>
      </c>
      <c r="FM71">
        <v>415610</v>
      </c>
      <c r="FN71">
        <v>1.19</v>
      </c>
      <c r="FO71">
        <v>155180</v>
      </c>
      <c r="FP71">
        <v>1.37</v>
      </c>
      <c r="FQ71">
        <v>192703</v>
      </c>
      <c r="FR71">
        <v>0.39</v>
      </c>
      <c r="FS71">
        <v>3</v>
      </c>
      <c r="FT71">
        <v>3</v>
      </c>
      <c r="FU71">
        <v>1</v>
      </c>
      <c r="FV71" t="s">
        <v>291</v>
      </c>
      <c r="FW71" t="s">
        <v>291</v>
      </c>
      <c r="FX71" t="s">
        <v>293</v>
      </c>
      <c r="FY71" t="s">
        <v>291</v>
      </c>
      <c r="FZ71" t="s">
        <v>1069</v>
      </c>
      <c r="GA71">
        <v>16</v>
      </c>
      <c r="GB71">
        <v>208</v>
      </c>
      <c r="GC71">
        <v>15</v>
      </c>
      <c r="GD71">
        <v>169</v>
      </c>
      <c r="GE71">
        <v>353</v>
      </c>
      <c r="GF71" t="s">
        <v>293</v>
      </c>
      <c r="GG71">
        <v>0</v>
      </c>
      <c r="GH71">
        <v>1</v>
      </c>
      <c r="GI71" t="s">
        <v>293</v>
      </c>
      <c r="GJ71" t="s">
        <v>293</v>
      </c>
      <c r="GK71" t="s">
        <v>293</v>
      </c>
      <c r="GL71" t="s">
        <v>293</v>
      </c>
      <c r="GM71" t="s">
        <v>293</v>
      </c>
      <c r="GN71" t="s">
        <v>293</v>
      </c>
      <c r="GO71" t="s">
        <v>293</v>
      </c>
      <c r="GP71" t="s">
        <v>293</v>
      </c>
      <c r="GQ71" t="s">
        <v>293</v>
      </c>
      <c r="GR71">
        <v>2</v>
      </c>
      <c r="GS71" t="s">
        <v>293</v>
      </c>
      <c r="GT71" t="s">
        <v>293</v>
      </c>
      <c r="GU71" t="s">
        <v>293</v>
      </c>
      <c r="GV71">
        <v>4</v>
      </c>
      <c r="GW71">
        <v>0</v>
      </c>
      <c r="GX71">
        <v>4</v>
      </c>
      <c r="GY71">
        <v>0</v>
      </c>
      <c r="GZ71" t="s">
        <v>298</v>
      </c>
      <c r="HA71">
        <v>1</v>
      </c>
      <c r="HB71" t="s">
        <v>298</v>
      </c>
      <c r="HC71">
        <v>1</v>
      </c>
      <c r="HD71">
        <v>1</v>
      </c>
      <c r="HE71" t="s">
        <v>850</v>
      </c>
      <c r="HF71">
        <v>7</v>
      </c>
      <c r="HG71" t="s">
        <v>293</v>
      </c>
      <c r="HH71" t="s">
        <v>293</v>
      </c>
      <c r="HI71">
        <v>0</v>
      </c>
      <c r="HJ71">
        <v>6613</v>
      </c>
      <c r="HK71">
        <v>6613</v>
      </c>
      <c r="HL71">
        <v>121</v>
      </c>
      <c r="HM71">
        <v>2477</v>
      </c>
      <c r="HN71">
        <v>2361</v>
      </c>
      <c r="HO71">
        <v>2398</v>
      </c>
      <c r="HP71">
        <v>0</v>
      </c>
      <c r="HQ71">
        <v>2</v>
      </c>
      <c r="HR71">
        <v>2</v>
      </c>
      <c r="HS71">
        <v>9</v>
      </c>
      <c r="HT71" t="s">
        <v>293</v>
      </c>
      <c r="HU71" t="s">
        <v>293</v>
      </c>
      <c r="HV71" t="s">
        <v>293</v>
      </c>
      <c r="HW71" t="s">
        <v>293</v>
      </c>
      <c r="HX71" t="s">
        <v>293</v>
      </c>
      <c r="HY71" t="s">
        <v>293</v>
      </c>
      <c r="HZ71" t="s">
        <v>293</v>
      </c>
      <c r="IA71" t="s">
        <v>293</v>
      </c>
      <c r="IB71" t="s">
        <v>293</v>
      </c>
      <c r="IC71" t="s">
        <v>293</v>
      </c>
      <c r="ID71" t="s">
        <v>293</v>
      </c>
      <c r="IE71" s="3" t="s">
        <v>293</v>
      </c>
      <c r="IF71" s="3" t="s">
        <v>293</v>
      </c>
      <c r="IG71" t="s">
        <v>293</v>
      </c>
      <c r="IH71" t="s">
        <v>293</v>
      </c>
      <c r="II71" t="s">
        <v>293</v>
      </c>
      <c r="IJ71" t="s">
        <v>1463</v>
      </c>
      <c r="IK71" t="s">
        <v>1110</v>
      </c>
      <c r="IL71" s="88" t="s">
        <v>1410</v>
      </c>
      <c r="IM71" s="88">
        <v>41699</v>
      </c>
      <c r="IN71" t="s">
        <v>291</v>
      </c>
      <c r="IO71" t="s">
        <v>291</v>
      </c>
      <c r="IP71" t="s">
        <v>291</v>
      </c>
      <c r="IQ71" t="s">
        <v>291</v>
      </c>
      <c r="IR71" t="s">
        <v>291</v>
      </c>
      <c r="IY71" t="s">
        <v>302</v>
      </c>
    </row>
    <row r="72" spans="1:259" x14ac:dyDescent="0.2">
      <c r="A72">
        <v>68</v>
      </c>
      <c r="B72" t="s">
        <v>851</v>
      </c>
      <c r="C72" t="s">
        <v>852</v>
      </c>
      <c r="D72">
        <v>804</v>
      </c>
      <c r="E72" t="s">
        <v>1464</v>
      </c>
      <c r="F72">
        <v>344</v>
      </c>
      <c r="G72" t="s">
        <v>854</v>
      </c>
      <c r="H72" t="s">
        <v>853</v>
      </c>
      <c r="I72" t="s">
        <v>855</v>
      </c>
      <c r="J72" t="s">
        <v>286</v>
      </c>
      <c r="K72" t="s">
        <v>1465</v>
      </c>
      <c r="L72" t="s">
        <v>1466</v>
      </c>
      <c r="M72" t="s">
        <v>1160</v>
      </c>
      <c r="N72" t="s">
        <v>1161</v>
      </c>
      <c r="O72" t="s">
        <v>291</v>
      </c>
      <c r="V72">
        <v>0</v>
      </c>
      <c r="W72">
        <v>0</v>
      </c>
      <c r="X72">
        <v>1</v>
      </c>
      <c r="Y72">
        <v>0</v>
      </c>
      <c r="Z72">
        <v>0</v>
      </c>
      <c r="AA72">
        <v>1</v>
      </c>
      <c r="AB72">
        <v>1</v>
      </c>
      <c r="AC72">
        <v>0</v>
      </c>
      <c r="AD72">
        <v>1</v>
      </c>
      <c r="AE72">
        <v>9</v>
      </c>
      <c r="AF72">
        <v>2</v>
      </c>
      <c r="AG72">
        <v>0</v>
      </c>
      <c r="AH72">
        <v>13</v>
      </c>
      <c r="AI72">
        <v>6</v>
      </c>
      <c r="AJ72">
        <v>0.1</v>
      </c>
      <c r="AK72">
        <v>0</v>
      </c>
      <c r="AL72">
        <v>0.75</v>
      </c>
      <c r="AM72">
        <v>0.85</v>
      </c>
      <c r="AN72">
        <v>1</v>
      </c>
      <c r="AO72">
        <v>0</v>
      </c>
      <c r="AP72">
        <v>1</v>
      </c>
      <c r="AQ72">
        <v>2</v>
      </c>
      <c r="AR72">
        <v>2</v>
      </c>
      <c r="AS72">
        <v>8</v>
      </c>
      <c r="AT72" t="s">
        <v>1053</v>
      </c>
      <c r="AU72">
        <v>9</v>
      </c>
      <c r="AV72">
        <v>27</v>
      </c>
      <c r="AW72" t="s">
        <v>1057</v>
      </c>
      <c r="AX72">
        <v>9</v>
      </c>
      <c r="AY72" t="s">
        <v>1057</v>
      </c>
      <c r="AZ72">
        <v>1</v>
      </c>
      <c r="BA72">
        <v>1.5</v>
      </c>
      <c r="BB72" t="s">
        <v>1053</v>
      </c>
      <c r="BH72">
        <v>2</v>
      </c>
      <c r="BI72">
        <v>2</v>
      </c>
      <c r="BJ72" t="s">
        <v>1057</v>
      </c>
      <c r="BP72">
        <v>1</v>
      </c>
      <c r="BQ72">
        <v>1</v>
      </c>
      <c r="BR72" t="s">
        <v>1053</v>
      </c>
      <c r="BS72">
        <v>1</v>
      </c>
      <c r="BT72">
        <v>1.5</v>
      </c>
      <c r="BU72" t="s">
        <v>1053</v>
      </c>
      <c r="BV72" t="s">
        <v>291</v>
      </c>
      <c r="BW72" t="s">
        <v>291</v>
      </c>
      <c r="BX72" t="s">
        <v>293</v>
      </c>
      <c r="BY72">
        <v>2</v>
      </c>
      <c r="BZ72">
        <v>9</v>
      </c>
      <c r="CA72">
        <v>0</v>
      </c>
      <c r="CB72">
        <v>0</v>
      </c>
      <c r="CC72">
        <v>0</v>
      </c>
      <c r="CD72" s="2" t="s">
        <v>311</v>
      </c>
      <c r="CE72" s="3">
        <v>1</v>
      </c>
      <c r="CF72" s="2">
        <v>0.6875</v>
      </c>
      <c r="CG72" s="2">
        <v>0.35416666666666669</v>
      </c>
      <c r="CH72" s="2"/>
      <c r="CI72" s="2"/>
      <c r="CJ72" s="2"/>
      <c r="CK72" s="2"/>
      <c r="CL72" t="s">
        <v>295</v>
      </c>
      <c r="CM72" s="2" t="s">
        <v>313</v>
      </c>
      <c r="CN72" s="3">
        <v>1</v>
      </c>
      <c r="CO72" s="2">
        <v>0.35416666666666669</v>
      </c>
      <c r="CP72" s="2">
        <v>0.6875</v>
      </c>
      <c r="CQ72" s="2"/>
      <c r="CR72" s="2"/>
      <c r="CS72" s="2"/>
      <c r="CT72" s="2"/>
      <c r="CU72" t="s">
        <v>1079</v>
      </c>
      <c r="CV72">
        <v>1583</v>
      </c>
      <c r="CW72">
        <v>2346</v>
      </c>
      <c r="CX72">
        <v>5795</v>
      </c>
      <c r="CY72" t="s">
        <v>291</v>
      </c>
      <c r="CZ72" t="s">
        <v>291</v>
      </c>
      <c r="DA72" t="s">
        <v>291</v>
      </c>
      <c r="DB72" t="s">
        <v>291</v>
      </c>
      <c r="DC72" t="s">
        <v>293</v>
      </c>
      <c r="DD72" t="s">
        <v>291</v>
      </c>
      <c r="DE72">
        <v>108</v>
      </c>
      <c r="DF72">
        <v>80</v>
      </c>
      <c r="DG72">
        <v>7272</v>
      </c>
      <c r="DH72">
        <v>4610</v>
      </c>
      <c r="DI72">
        <v>23952</v>
      </c>
      <c r="DJ72">
        <v>49</v>
      </c>
      <c r="DK72">
        <v>4746</v>
      </c>
      <c r="DL72">
        <v>389</v>
      </c>
      <c r="DM72">
        <v>41</v>
      </c>
      <c r="DN72">
        <v>2155</v>
      </c>
      <c r="DO72">
        <v>55</v>
      </c>
      <c r="DP72">
        <v>15570.75</v>
      </c>
      <c r="DQ72">
        <v>0</v>
      </c>
      <c r="DR72">
        <v>0</v>
      </c>
      <c r="DS72">
        <v>3</v>
      </c>
      <c r="DT72">
        <v>3</v>
      </c>
      <c r="DU72">
        <v>11</v>
      </c>
      <c r="DV72">
        <v>102</v>
      </c>
      <c r="DW72">
        <v>1697</v>
      </c>
      <c r="DX72">
        <v>1766</v>
      </c>
      <c r="DY72">
        <v>39</v>
      </c>
      <c r="DZ72">
        <v>229</v>
      </c>
      <c r="EA72">
        <v>107</v>
      </c>
      <c r="EB72">
        <v>430</v>
      </c>
      <c r="EC72">
        <v>49967</v>
      </c>
      <c r="ED72">
        <v>28</v>
      </c>
      <c r="EE72">
        <v>5</v>
      </c>
      <c r="EF72">
        <v>1</v>
      </c>
      <c r="EG72">
        <v>0</v>
      </c>
      <c r="EH72">
        <v>1</v>
      </c>
      <c r="EI72">
        <v>0</v>
      </c>
      <c r="EJ72">
        <v>365</v>
      </c>
      <c r="EK72">
        <v>50332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21</v>
      </c>
      <c r="ET72">
        <v>0</v>
      </c>
      <c r="EU72">
        <v>42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>
        <v>23994</v>
      </c>
      <c r="FE72">
        <v>98255</v>
      </c>
      <c r="FF72">
        <v>1240</v>
      </c>
      <c r="FG72">
        <v>0.61921379145788591</v>
      </c>
      <c r="FH72">
        <v>1.3024602985232907</v>
      </c>
      <c r="FI72">
        <v>1661</v>
      </c>
      <c r="FJ72">
        <v>510</v>
      </c>
      <c r="FK72">
        <v>610</v>
      </c>
      <c r="FL72">
        <v>1811</v>
      </c>
      <c r="FM72">
        <v>924858</v>
      </c>
      <c r="FN72">
        <v>0.62</v>
      </c>
      <c r="FO72">
        <v>823230</v>
      </c>
      <c r="FP72">
        <v>0.99</v>
      </c>
      <c r="FQ72">
        <v>308605</v>
      </c>
      <c r="FR72">
        <v>0.05</v>
      </c>
      <c r="FS72">
        <v>1</v>
      </c>
      <c r="FT72">
        <v>1</v>
      </c>
      <c r="FU72">
        <v>1</v>
      </c>
      <c r="FV72" t="s">
        <v>291</v>
      </c>
      <c r="FW72" t="s">
        <v>291</v>
      </c>
      <c r="FX72" t="s">
        <v>293</v>
      </c>
      <c r="FY72" t="s">
        <v>291</v>
      </c>
      <c r="FZ72" t="s">
        <v>1058</v>
      </c>
      <c r="GA72">
        <v>14</v>
      </c>
      <c r="GB72">
        <v>720</v>
      </c>
      <c r="GC72">
        <v>14</v>
      </c>
      <c r="GD72">
        <v>569</v>
      </c>
      <c r="GE72">
        <v>1152</v>
      </c>
      <c r="GF72" t="s">
        <v>293</v>
      </c>
      <c r="GG72">
        <v>0</v>
      </c>
      <c r="GH72">
        <v>91</v>
      </c>
      <c r="GI72">
        <v>0</v>
      </c>
      <c r="GJ72">
        <v>0</v>
      </c>
      <c r="GK72">
        <v>0</v>
      </c>
      <c r="GL72">
        <v>42</v>
      </c>
      <c r="GM72">
        <v>0</v>
      </c>
      <c r="GN72">
        <v>0</v>
      </c>
      <c r="GO72">
        <v>0</v>
      </c>
      <c r="GP72">
        <v>1</v>
      </c>
      <c r="GQ72">
        <v>0</v>
      </c>
      <c r="GR72">
        <v>36</v>
      </c>
      <c r="GS72">
        <v>0</v>
      </c>
      <c r="GT72">
        <v>9</v>
      </c>
      <c r="GU72">
        <v>2</v>
      </c>
      <c r="GV72" t="s">
        <v>366</v>
      </c>
      <c r="GW72">
        <v>2</v>
      </c>
      <c r="GX72" t="s">
        <v>513</v>
      </c>
      <c r="GY72">
        <v>3</v>
      </c>
      <c r="GZ72" t="s">
        <v>333</v>
      </c>
      <c r="HA72">
        <v>29</v>
      </c>
      <c r="HB72" t="s">
        <v>689</v>
      </c>
      <c r="HC72">
        <v>6</v>
      </c>
      <c r="HD72">
        <v>6</v>
      </c>
      <c r="HE72" t="s">
        <v>856</v>
      </c>
      <c r="HF72">
        <v>77</v>
      </c>
      <c r="HG72" t="s">
        <v>293</v>
      </c>
      <c r="HH72" t="s">
        <v>293</v>
      </c>
      <c r="HI72">
        <v>0</v>
      </c>
      <c r="HJ72">
        <v>10533</v>
      </c>
      <c r="HK72">
        <v>10533</v>
      </c>
      <c r="HL72">
        <v>186</v>
      </c>
      <c r="HM72">
        <v>210</v>
      </c>
      <c r="HN72">
        <v>7452</v>
      </c>
      <c r="HO72">
        <v>11743</v>
      </c>
      <c r="HP72">
        <v>11</v>
      </c>
      <c r="HQ72">
        <v>11</v>
      </c>
      <c r="HR72">
        <v>11</v>
      </c>
      <c r="HS72">
        <v>165</v>
      </c>
      <c r="HT72">
        <v>0</v>
      </c>
      <c r="HU72">
        <v>1467</v>
      </c>
      <c r="HV72">
        <v>1445</v>
      </c>
      <c r="HW72">
        <v>434</v>
      </c>
      <c r="HX72">
        <v>489</v>
      </c>
      <c r="HY72" t="s">
        <v>293</v>
      </c>
      <c r="HZ72" t="s">
        <v>293</v>
      </c>
      <c r="IA72" t="s">
        <v>293</v>
      </c>
      <c r="IB72" t="s">
        <v>293</v>
      </c>
      <c r="IC72" t="s">
        <v>293</v>
      </c>
      <c r="ID72" t="s">
        <v>293</v>
      </c>
      <c r="IE72" s="3">
        <v>9</v>
      </c>
      <c r="IF72" s="3">
        <v>116</v>
      </c>
      <c r="IG72">
        <v>116</v>
      </c>
      <c r="IH72">
        <v>1628</v>
      </c>
      <c r="II72">
        <v>0</v>
      </c>
      <c r="IJ72" t="s">
        <v>299</v>
      </c>
      <c r="IK72" t="s">
        <v>482</v>
      </c>
      <c r="IL72" s="88">
        <v>36950</v>
      </c>
      <c r="IM72" s="88">
        <v>0</v>
      </c>
      <c r="IN72" t="s">
        <v>291</v>
      </c>
      <c r="IO72" t="s">
        <v>291</v>
      </c>
      <c r="IP72" t="s">
        <v>291</v>
      </c>
      <c r="IQ72" t="s">
        <v>291</v>
      </c>
      <c r="IR72" t="s">
        <v>291</v>
      </c>
      <c r="IS72" t="s">
        <v>328</v>
      </c>
      <c r="IT72">
        <v>6</v>
      </c>
      <c r="IY72" t="s">
        <v>302</v>
      </c>
    </row>
    <row r="73" spans="1:259" x14ac:dyDescent="0.2">
      <c r="A73">
        <v>69</v>
      </c>
      <c r="B73" t="s">
        <v>857</v>
      </c>
      <c r="C73" t="s">
        <v>1050</v>
      </c>
      <c r="D73">
        <v>1015</v>
      </c>
      <c r="E73" t="s">
        <v>317</v>
      </c>
      <c r="F73">
        <v>188</v>
      </c>
      <c r="G73" t="s">
        <v>858</v>
      </c>
      <c r="H73" t="s">
        <v>1163</v>
      </c>
      <c r="I73" t="s">
        <v>859</v>
      </c>
      <c r="J73" t="s">
        <v>1591</v>
      </c>
      <c r="K73" t="s">
        <v>860</v>
      </c>
      <c r="L73" t="s">
        <v>1589</v>
      </c>
      <c r="M73" t="s">
        <v>861</v>
      </c>
      <c r="N73" t="s">
        <v>322</v>
      </c>
      <c r="O73" t="s">
        <v>293</v>
      </c>
      <c r="P73" t="s">
        <v>862</v>
      </c>
      <c r="Q73" t="s">
        <v>322</v>
      </c>
      <c r="R73" t="s">
        <v>293</v>
      </c>
      <c r="V73">
        <v>2</v>
      </c>
      <c r="W73">
        <v>1</v>
      </c>
      <c r="X73">
        <v>1</v>
      </c>
      <c r="Y73">
        <v>2</v>
      </c>
      <c r="Z73">
        <v>0</v>
      </c>
      <c r="AA73">
        <v>4</v>
      </c>
      <c r="AB73">
        <v>0</v>
      </c>
      <c r="AC73">
        <v>0</v>
      </c>
      <c r="AD73">
        <v>3</v>
      </c>
      <c r="AE73">
        <v>6</v>
      </c>
      <c r="AF73">
        <v>0</v>
      </c>
      <c r="AG73">
        <v>0</v>
      </c>
      <c r="AH73">
        <v>9</v>
      </c>
      <c r="AI73">
        <v>1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3</v>
      </c>
      <c r="AS73">
        <v>4.5</v>
      </c>
      <c r="AT73" t="s">
        <v>1053</v>
      </c>
      <c r="AU73">
        <v>1</v>
      </c>
      <c r="AV73">
        <v>60</v>
      </c>
      <c r="AW73" t="s">
        <v>1053</v>
      </c>
      <c r="AX73">
        <v>60</v>
      </c>
      <c r="AY73" t="s">
        <v>1053</v>
      </c>
      <c r="BH73">
        <v>1</v>
      </c>
      <c r="BI73">
        <v>3</v>
      </c>
      <c r="BJ73" t="s">
        <v>1053</v>
      </c>
      <c r="BK73">
        <v>1</v>
      </c>
      <c r="BL73">
        <v>5</v>
      </c>
      <c r="BM73" t="s">
        <v>1054</v>
      </c>
      <c r="BN73">
        <v>10</v>
      </c>
      <c r="BO73" t="s">
        <v>1054</v>
      </c>
      <c r="BP73">
        <v>1</v>
      </c>
      <c r="BQ73">
        <v>3</v>
      </c>
      <c r="BR73" t="s">
        <v>1053</v>
      </c>
      <c r="BV73" t="s">
        <v>291</v>
      </c>
      <c r="BW73" t="s">
        <v>291</v>
      </c>
      <c r="BX73" t="s">
        <v>293</v>
      </c>
      <c r="BY73">
        <v>0</v>
      </c>
      <c r="BZ73">
        <v>8</v>
      </c>
      <c r="CA73">
        <v>0</v>
      </c>
      <c r="CB73">
        <v>14</v>
      </c>
      <c r="CC73">
        <v>0</v>
      </c>
      <c r="CD73" s="2" t="s">
        <v>479</v>
      </c>
      <c r="CE73" s="3">
        <v>1</v>
      </c>
      <c r="CF73" s="2"/>
      <c r="CG73" s="2"/>
      <c r="CH73" s="2">
        <v>0.69444444444444453</v>
      </c>
      <c r="CI73" s="2">
        <v>3.4722222222222224E-2</v>
      </c>
      <c r="CJ73" s="2">
        <v>3.4722222222222224E-2</v>
      </c>
      <c r="CK73" s="2">
        <v>0.375</v>
      </c>
      <c r="CL73" t="s">
        <v>295</v>
      </c>
      <c r="CM73" s="2" t="s">
        <v>296</v>
      </c>
      <c r="CN73" s="3">
        <v>1</v>
      </c>
      <c r="CO73" s="2" t="s">
        <v>903</v>
      </c>
      <c r="CP73" s="2" t="s">
        <v>903</v>
      </c>
      <c r="CQ73" s="2">
        <v>0.35416666666666669</v>
      </c>
      <c r="CR73" s="2">
        <v>0.69444444444444453</v>
      </c>
      <c r="CS73" s="2"/>
      <c r="CT73" s="2"/>
      <c r="CU73" t="s">
        <v>1055</v>
      </c>
      <c r="CV73">
        <v>847</v>
      </c>
      <c r="CW73">
        <v>794</v>
      </c>
      <c r="CX73">
        <v>2681</v>
      </c>
      <c r="CY73" t="s">
        <v>291</v>
      </c>
      <c r="CZ73" t="s">
        <v>291</v>
      </c>
      <c r="DA73" t="s">
        <v>291</v>
      </c>
      <c r="DB73" t="s">
        <v>291</v>
      </c>
      <c r="DC73" t="s">
        <v>291</v>
      </c>
      <c r="DD73" t="s">
        <v>291</v>
      </c>
      <c r="DE73">
        <v>259</v>
      </c>
      <c r="DF73">
        <v>5</v>
      </c>
      <c r="DG73">
        <v>6640</v>
      </c>
      <c r="DH73">
        <v>97</v>
      </c>
      <c r="DI73">
        <v>13738</v>
      </c>
      <c r="DJ73">
        <v>19</v>
      </c>
      <c r="DK73">
        <v>15</v>
      </c>
      <c r="DL73">
        <v>1297</v>
      </c>
      <c r="DM73">
        <v>0</v>
      </c>
      <c r="DN73">
        <v>0</v>
      </c>
      <c r="DO73">
        <v>454</v>
      </c>
      <c r="DP73">
        <v>6728.75</v>
      </c>
      <c r="DQ73">
        <v>0</v>
      </c>
      <c r="DR73">
        <v>3</v>
      </c>
      <c r="DS73">
        <v>0</v>
      </c>
      <c r="DT73">
        <v>0</v>
      </c>
      <c r="DU73">
        <v>0</v>
      </c>
      <c r="DV73">
        <v>18</v>
      </c>
      <c r="DW73">
        <v>2010</v>
      </c>
      <c r="DX73">
        <v>465</v>
      </c>
      <c r="DY73">
        <v>98</v>
      </c>
      <c r="DZ73">
        <v>158</v>
      </c>
      <c r="EA73">
        <v>84</v>
      </c>
      <c r="EB73">
        <v>98</v>
      </c>
      <c r="EC73">
        <v>32323</v>
      </c>
      <c r="ED73">
        <v>76</v>
      </c>
      <c r="EE73">
        <v>0</v>
      </c>
      <c r="EF73">
        <v>2</v>
      </c>
      <c r="EG73">
        <v>0</v>
      </c>
      <c r="EH73">
        <v>5</v>
      </c>
      <c r="EI73">
        <v>0</v>
      </c>
      <c r="EJ73">
        <v>890</v>
      </c>
      <c r="EK73">
        <v>33213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111</v>
      </c>
      <c r="ET73">
        <v>0</v>
      </c>
      <c r="EU73">
        <v>222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13960</v>
      </c>
      <c r="FE73">
        <v>24225</v>
      </c>
      <c r="FF73">
        <v>883</v>
      </c>
      <c r="FG73">
        <v>0.45132134952042391</v>
      </c>
      <c r="FH73">
        <v>0.54161915621436718</v>
      </c>
      <c r="FI73">
        <v>1225</v>
      </c>
      <c r="FJ73">
        <v>354</v>
      </c>
      <c r="FK73">
        <v>398</v>
      </c>
      <c r="FM73">
        <v>1844252</v>
      </c>
      <c r="FN73">
        <v>1.51</v>
      </c>
      <c r="FO73">
        <v>996464</v>
      </c>
      <c r="FP73">
        <v>2.96</v>
      </c>
      <c r="FQ73">
        <v>1578240</v>
      </c>
      <c r="FR73">
        <v>0.65</v>
      </c>
      <c r="FS73">
        <v>1</v>
      </c>
      <c r="FT73">
        <v>1</v>
      </c>
      <c r="FU73">
        <v>1</v>
      </c>
      <c r="FV73" t="s">
        <v>291</v>
      </c>
      <c r="FW73" t="s">
        <v>293</v>
      </c>
      <c r="FX73" t="s">
        <v>293</v>
      </c>
      <c r="FY73" t="s">
        <v>291</v>
      </c>
      <c r="FZ73" t="s">
        <v>1058</v>
      </c>
      <c r="GA73">
        <v>37</v>
      </c>
      <c r="GB73">
        <v>861</v>
      </c>
      <c r="GC73">
        <v>29</v>
      </c>
      <c r="GD73">
        <v>460</v>
      </c>
      <c r="GE73">
        <v>949</v>
      </c>
      <c r="GF73" t="s">
        <v>293</v>
      </c>
      <c r="GG73">
        <v>0</v>
      </c>
      <c r="GH73" t="s">
        <v>293</v>
      </c>
      <c r="GI73" t="s">
        <v>293</v>
      </c>
      <c r="GJ73" t="s">
        <v>293</v>
      </c>
      <c r="GK73" t="s">
        <v>293</v>
      </c>
      <c r="GL73" t="s">
        <v>293</v>
      </c>
      <c r="GM73" t="s">
        <v>293</v>
      </c>
      <c r="GN73" t="s">
        <v>293</v>
      </c>
      <c r="GO73" t="s">
        <v>293</v>
      </c>
      <c r="GP73" t="s">
        <v>293</v>
      </c>
      <c r="GQ73" t="s">
        <v>293</v>
      </c>
      <c r="GR73">
        <v>0</v>
      </c>
      <c r="GS73" t="s">
        <v>293</v>
      </c>
      <c r="GT73" t="s">
        <v>293</v>
      </c>
      <c r="GU73" t="s">
        <v>293</v>
      </c>
      <c r="GV73" t="s">
        <v>293</v>
      </c>
      <c r="GW73">
        <v>0</v>
      </c>
      <c r="GX73" t="s">
        <v>293</v>
      </c>
      <c r="GY73">
        <v>0</v>
      </c>
      <c r="GZ73" t="s">
        <v>293</v>
      </c>
      <c r="HA73">
        <v>0</v>
      </c>
      <c r="HB73" t="s">
        <v>293</v>
      </c>
      <c r="HC73">
        <v>0</v>
      </c>
      <c r="HD73">
        <v>0</v>
      </c>
      <c r="HE73" t="s">
        <v>293</v>
      </c>
      <c r="HF73">
        <v>0</v>
      </c>
      <c r="HG73" t="s">
        <v>293</v>
      </c>
      <c r="HH73" t="s">
        <v>293</v>
      </c>
      <c r="HI73">
        <v>0</v>
      </c>
      <c r="HJ73">
        <v>11744</v>
      </c>
      <c r="HK73">
        <v>11744</v>
      </c>
      <c r="HL73">
        <v>659</v>
      </c>
      <c r="HM73">
        <v>353</v>
      </c>
      <c r="HN73">
        <v>10614</v>
      </c>
      <c r="HO73">
        <v>8427</v>
      </c>
      <c r="HP73">
        <v>3</v>
      </c>
      <c r="HQ73">
        <v>3</v>
      </c>
      <c r="HR73">
        <v>3</v>
      </c>
      <c r="HS73">
        <v>0</v>
      </c>
      <c r="HT73" t="s">
        <v>293</v>
      </c>
      <c r="HU73" t="s">
        <v>293</v>
      </c>
      <c r="HV73" t="s">
        <v>293</v>
      </c>
      <c r="HW73" t="s">
        <v>293</v>
      </c>
      <c r="HX73" t="s">
        <v>293</v>
      </c>
      <c r="HY73" t="s">
        <v>293</v>
      </c>
      <c r="HZ73" t="s">
        <v>293</v>
      </c>
      <c r="IA73" t="s">
        <v>293</v>
      </c>
      <c r="IB73" t="s">
        <v>293</v>
      </c>
      <c r="IC73" t="s">
        <v>293</v>
      </c>
      <c r="ID73" t="s">
        <v>293</v>
      </c>
      <c r="IE73" s="3" t="s">
        <v>293</v>
      </c>
      <c r="IF73" s="3" t="s">
        <v>293</v>
      </c>
      <c r="IG73" t="s">
        <v>293</v>
      </c>
      <c r="IH73" t="s">
        <v>293</v>
      </c>
      <c r="II73" t="s">
        <v>293</v>
      </c>
      <c r="IJ73" t="s">
        <v>427</v>
      </c>
      <c r="IK73" t="s">
        <v>385</v>
      </c>
      <c r="IL73" s="88">
        <v>36982</v>
      </c>
      <c r="IM73" s="88">
        <v>39539</v>
      </c>
      <c r="IN73" t="s">
        <v>291</v>
      </c>
      <c r="IO73" t="s">
        <v>291</v>
      </c>
      <c r="IP73" t="s">
        <v>291</v>
      </c>
      <c r="IQ73" t="s">
        <v>291</v>
      </c>
      <c r="IR73" t="s">
        <v>291</v>
      </c>
      <c r="IS73" t="s">
        <v>328</v>
      </c>
      <c r="IT73">
        <v>6</v>
      </c>
      <c r="IY73" t="s">
        <v>302</v>
      </c>
    </row>
    <row r="74" spans="1:259" x14ac:dyDescent="0.2">
      <c r="A74">
        <v>70</v>
      </c>
      <c r="B74" t="s">
        <v>857</v>
      </c>
      <c r="C74" t="s">
        <v>1467</v>
      </c>
      <c r="D74">
        <v>614</v>
      </c>
      <c r="E74" t="s">
        <v>317</v>
      </c>
      <c r="F74">
        <v>150</v>
      </c>
      <c r="G74" t="s">
        <v>863</v>
      </c>
      <c r="H74" t="s">
        <v>1164</v>
      </c>
      <c r="I74" t="s">
        <v>864</v>
      </c>
      <c r="J74">
        <v>3505</v>
      </c>
      <c r="K74" t="s">
        <v>865</v>
      </c>
      <c r="L74" t="s">
        <v>1165</v>
      </c>
      <c r="M74" t="s">
        <v>866</v>
      </c>
      <c r="N74" t="s">
        <v>290</v>
      </c>
      <c r="O74" t="s">
        <v>291</v>
      </c>
      <c r="V74">
        <v>0</v>
      </c>
      <c r="W74">
        <v>1</v>
      </c>
      <c r="X74">
        <v>0</v>
      </c>
      <c r="Y74">
        <v>0</v>
      </c>
      <c r="Z74">
        <v>0</v>
      </c>
      <c r="AA74">
        <v>1</v>
      </c>
      <c r="AB74">
        <v>0</v>
      </c>
      <c r="AC74">
        <v>0</v>
      </c>
      <c r="AD74">
        <v>1</v>
      </c>
      <c r="AE74">
        <v>4</v>
      </c>
      <c r="AF74">
        <v>0</v>
      </c>
      <c r="AG74">
        <v>0</v>
      </c>
      <c r="AH74">
        <v>5</v>
      </c>
      <c r="AI74">
        <v>2</v>
      </c>
      <c r="AJ74">
        <v>0</v>
      </c>
      <c r="AK74">
        <v>0</v>
      </c>
      <c r="AL74">
        <v>0.25</v>
      </c>
      <c r="AM74">
        <v>0.25</v>
      </c>
      <c r="AN74">
        <v>0</v>
      </c>
      <c r="AO74">
        <v>0</v>
      </c>
      <c r="AP74">
        <v>0</v>
      </c>
      <c r="AQ74">
        <v>0</v>
      </c>
      <c r="AR74">
        <v>3</v>
      </c>
      <c r="AS74">
        <v>4.5</v>
      </c>
      <c r="AT74" t="s">
        <v>1053</v>
      </c>
      <c r="AU74">
        <v>2</v>
      </c>
      <c r="AV74">
        <v>3</v>
      </c>
      <c r="AW74" t="s">
        <v>1053</v>
      </c>
      <c r="AX74">
        <v>3</v>
      </c>
      <c r="AY74" t="s">
        <v>1057</v>
      </c>
      <c r="BH74">
        <v>1</v>
      </c>
      <c r="BI74">
        <v>1</v>
      </c>
      <c r="BJ74" t="s">
        <v>1053</v>
      </c>
      <c r="BP74">
        <v>1</v>
      </c>
      <c r="BQ74">
        <v>1.5</v>
      </c>
      <c r="BR74" t="s">
        <v>1053</v>
      </c>
      <c r="BV74" t="s">
        <v>291</v>
      </c>
      <c r="BW74" t="s">
        <v>291</v>
      </c>
      <c r="BX74" t="s">
        <v>291</v>
      </c>
      <c r="BY74">
        <v>4</v>
      </c>
      <c r="BZ74">
        <v>5</v>
      </c>
      <c r="CA74">
        <v>0</v>
      </c>
      <c r="CB74">
        <v>16</v>
      </c>
      <c r="CC74">
        <v>0</v>
      </c>
      <c r="CD74" s="2" t="s">
        <v>311</v>
      </c>
      <c r="CE74" s="3">
        <v>1</v>
      </c>
      <c r="CF74" s="2">
        <v>0.71527777777777779</v>
      </c>
      <c r="CG74" s="2">
        <v>0.3888888888888889</v>
      </c>
      <c r="CH74" s="2">
        <v>0.50694444444444442</v>
      </c>
      <c r="CI74" s="2">
        <v>0.3888888888888889</v>
      </c>
      <c r="CJ74" s="2"/>
      <c r="CK74" s="2"/>
      <c r="CL74" t="s">
        <v>295</v>
      </c>
      <c r="CM74" s="2" t="s">
        <v>313</v>
      </c>
      <c r="CN74" s="3">
        <v>1</v>
      </c>
      <c r="CO74" s="2">
        <v>0.375</v>
      </c>
      <c r="CP74" s="2">
        <v>0.71527777777777779</v>
      </c>
      <c r="CQ74" s="2"/>
      <c r="CR74" s="2"/>
      <c r="CS74" s="2"/>
      <c r="CT74" s="2"/>
      <c r="CV74">
        <v>847</v>
      </c>
      <c r="CW74">
        <v>381</v>
      </c>
      <c r="CX74">
        <v>1154</v>
      </c>
      <c r="CY74" t="s">
        <v>291</v>
      </c>
      <c r="CZ74" t="s">
        <v>291</v>
      </c>
      <c r="DA74" t="s">
        <v>291</v>
      </c>
      <c r="DB74" t="s">
        <v>291</v>
      </c>
      <c r="DC74" t="s">
        <v>293</v>
      </c>
      <c r="DD74" t="s">
        <v>291</v>
      </c>
      <c r="DE74">
        <v>108</v>
      </c>
      <c r="DF74">
        <v>66</v>
      </c>
      <c r="DG74">
        <v>2420</v>
      </c>
      <c r="DH74">
        <v>1166</v>
      </c>
      <c r="DI74">
        <v>7346</v>
      </c>
      <c r="DJ74">
        <v>7</v>
      </c>
      <c r="DK74">
        <v>766</v>
      </c>
      <c r="DL74">
        <v>296</v>
      </c>
      <c r="DM74">
        <v>3</v>
      </c>
      <c r="DN74">
        <v>294</v>
      </c>
      <c r="DO74">
        <v>25</v>
      </c>
      <c r="DP74">
        <v>3340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5</v>
      </c>
      <c r="DW74">
        <v>0</v>
      </c>
      <c r="DX74">
        <v>734</v>
      </c>
      <c r="DY74">
        <v>0</v>
      </c>
      <c r="DZ74">
        <v>16</v>
      </c>
      <c r="EA74">
        <v>0</v>
      </c>
      <c r="EB74">
        <v>92</v>
      </c>
      <c r="EC74">
        <v>9445</v>
      </c>
      <c r="ED74">
        <v>0</v>
      </c>
      <c r="EE74">
        <v>79</v>
      </c>
      <c r="EF74">
        <v>0</v>
      </c>
      <c r="EG74">
        <v>1</v>
      </c>
      <c r="EH74">
        <v>0</v>
      </c>
      <c r="EI74">
        <v>0</v>
      </c>
      <c r="EJ74">
        <v>805</v>
      </c>
      <c r="EK74">
        <v>10250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12</v>
      </c>
      <c r="EU74">
        <v>24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7370</v>
      </c>
      <c r="FE74">
        <v>17562.5</v>
      </c>
      <c r="FF74">
        <v>765</v>
      </c>
      <c r="FG74">
        <v>0.41138071191033376</v>
      </c>
      <c r="FH74">
        <v>0.72104528472307761</v>
      </c>
      <c r="FI74">
        <v>817</v>
      </c>
      <c r="FJ74">
        <v>162</v>
      </c>
      <c r="FK74">
        <v>262</v>
      </c>
      <c r="FL74">
        <v>868</v>
      </c>
      <c r="FM74">
        <v>1604498</v>
      </c>
      <c r="FN74">
        <v>2.72</v>
      </c>
      <c r="FO74">
        <v>139300</v>
      </c>
      <c r="FP74">
        <v>0.64</v>
      </c>
      <c r="FQ74">
        <v>695530</v>
      </c>
      <c r="FR74">
        <v>0.95</v>
      </c>
      <c r="FS74">
        <v>4</v>
      </c>
      <c r="FT74">
        <v>1</v>
      </c>
      <c r="FU74">
        <v>1</v>
      </c>
      <c r="FV74" t="s">
        <v>291</v>
      </c>
      <c r="FW74" t="s">
        <v>293</v>
      </c>
      <c r="FX74" t="s">
        <v>291</v>
      </c>
      <c r="FY74" t="s">
        <v>291</v>
      </c>
      <c r="FZ74" t="s">
        <v>1056</v>
      </c>
      <c r="GA74">
        <v>70</v>
      </c>
      <c r="GB74">
        <v>431</v>
      </c>
      <c r="GC74">
        <v>55</v>
      </c>
      <c r="GD74">
        <v>347</v>
      </c>
      <c r="GE74">
        <v>749</v>
      </c>
      <c r="GF74" t="s">
        <v>793</v>
      </c>
      <c r="GG74">
        <v>0</v>
      </c>
      <c r="GH74" t="s">
        <v>293</v>
      </c>
      <c r="GI74" t="s">
        <v>293</v>
      </c>
      <c r="GJ74" t="s">
        <v>293</v>
      </c>
      <c r="GK74" t="s">
        <v>293</v>
      </c>
      <c r="GL74" t="s">
        <v>293</v>
      </c>
      <c r="GM74" t="s">
        <v>293</v>
      </c>
      <c r="GN74" t="s">
        <v>293</v>
      </c>
      <c r="GO74" t="s">
        <v>293</v>
      </c>
      <c r="GP74" t="s">
        <v>293</v>
      </c>
      <c r="GQ74" t="s">
        <v>293</v>
      </c>
      <c r="GR74" t="s">
        <v>293</v>
      </c>
      <c r="GS74" t="s">
        <v>293</v>
      </c>
      <c r="GT74" t="s">
        <v>293</v>
      </c>
      <c r="GU74" t="s">
        <v>293</v>
      </c>
      <c r="GV74" t="s">
        <v>293</v>
      </c>
      <c r="GW74">
        <v>0</v>
      </c>
      <c r="GX74" t="s">
        <v>293</v>
      </c>
      <c r="GY74">
        <v>0</v>
      </c>
      <c r="GZ74" t="s">
        <v>293</v>
      </c>
      <c r="HA74">
        <v>0</v>
      </c>
      <c r="HB74" t="s">
        <v>293</v>
      </c>
      <c r="HC74">
        <v>0</v>
      </c>
      <c r="HD74">
        <v>0</v>
      </c>
      <c r="HE74" t="s">
        <v>293</v>
      </c>
      <c r="HF74">
        <v>0</v>
      </c>
      <c r="HG74" t="s">
        <v>293</v>
      </c>
      <c r="HH74" t="s">
        <v>293</v>
      </c>
      <c r="HI74">
        <v>0</v>
      </c>
      <c r="HJ74">
        <v>4085</v>
      </c>
      <c r="HK74">
        <v>4085</v>
      </c>
      <c r="HL74">
        <v>46</v>
      </c>
      <c r="HM74">
        <v>43</v>
      </c>
      <c r="HN74">
        <v>2663</v>
      </c>
      <c r="HO74">
        <v>5918</v>
      </c>
      <c r="HP74">
        <v>4</v>
      </c>
      <c r="HQ74">
        <v>3</v>
      </c>
      <c r="HR74">
        <v>3</v>
      </c>
      <c r="HS74">
        <v>78</v>
      </c>
      <c r="HT74" t="s">
        <v>293</v>
      </c>
      <c r="HU74" t="s">
        <v>293</v>
      </c>
      <c r="HV74" t="s">
        <v>293</v>
      </c>
      <c r="HW74" t="s">
        <v>293</v>
      </c>
      <c r="HX74" t="s">
        <v>293</v>
      </c>
      <c r="HY74" t="s">
        <v>293</v>
      </c>
      <c r="HZ74" t="s">
        <v>293</v>
      </c>
      <c r="IA74" t="s">
        <v>293</v>
      </c>
      <c r="IB74" t="s">
        <v>293</v>
      </c>
      <c r="IC74" t="s">
        <v>293</v>
      </c>
      <c r="ID74" t="s">
        <v>293</v>
      </c>
      <c r="IE74" s="3" t="s">
        <v>293</v>
      </c>
      <c r="IF74" s="3" t="s">
        <v>293</v>
      </c>
      <c r="IG74" t="s">
        <v>293</v>
      </c>
      <c r="IH74" t="s">
        <v>293</v>
      </c>
      <c r="II74" t="s">
        <v>293</v>
      </c>
      <c r="IJ74" t="s">
        <v>867</v>
      </c>
      <c r="IK74" t="s">
        <v>868</v>
      </c>
      <c r="IL74" s="88">
        <v>36251</v>
      </c>
      <c r="IM74" s="88">
        <v>37987</v>
      </c>
      <c r="IN74" t="s">
        <v>291</v>
      </c>
      <c r="IO74" t="s">
        <v>291</v>
      </c>
      <c r="IP74" t="s">
        <v>291</v>
      </c>
      <c r="IQ74" t="s">
        <v>291</v>
      </c>
      <c r="IR74" t="s">
        <v>291</v>
      </c>
      <c r="IS74" t="s">
        <v>328</v>
      </c>
      <c r="IT74">
        <v>6</v>
      </c>
      <c r="IY74" t="s">
        <v>302</v>
      </c>
    </row>
    <row r="75" spans="1:259" x14ac:dyDescent="0.2">
      <c r="A75">
        <v>71</v>
      </c>
      <c r="B75" t="s">
        <v>869</v>
      </c>
      <c r="C75" t="s">
        <v>870</v>
      </c>
      <c r="D75">
        <v>1071</v>
      </c>
      <c r="E75" t="s">
        <v>317</v>
      </c>
      <c r="F75">
        <v>190</v>
      </c>
      <c r="G75" t="s">
        <v>872</v>
      </c>
      <c r="H75" t="s">
        <v>871</v>
      </c>
      <c r="I75" t="s">
        <v>873</v>
      </c>
      <c r="J75">
        <v>3125</v>
      </c>
      <c r="K75" t="s">
        <v>1166</v>
      </c>
      <c r="L75" t="s">
        <v>874</v>
      </c>
      <c r="M75" t="s">
        <v>875</v>
      </c>
      <c r="N75" t="s">
        <v>322</v>
      </c>
      <c r="O75" t="s">
        <v>291</v>
      </c>
      <c r="V75">
        <v>1</v>
      </c>
      <c r="W75">
        <v>1</v>
      </c>
      <c r="X75">
        <v>0</v>
      </c>
      <c r="Y75">
        <v>0</v>
      </c>
      <c r="Z75">
        <v>1</v>
      </c>
      <c r="AA75">
        <v>1</v>
      </c>
      <c r="AB75">
        <v>1</v>
      </c>
      <c r="AC75">
        <v>0</v>
      </c>
      <c r="AD75">
        <v>1</v>
      </c>
      <c r="AE75">
        <v>11</v>
      </c>
      <c r="AF75">
        <v>0</v>
      </c>
      <c r="AG75">
        <v>0</v>
      </c>
      <c r="AH75">
        <v>13</v>
      </c>
      <c r="AI75">
        <v>4</v>
      </c>
      <c r="AJ75">
        <v>0</v>
      </c>
      <c r="AK75">
        <v>0</v>
      </c>
      <c r="AL75">
        <v>0.25</v>
      </c>
      <c r="AM75">
        <v>0.25</v>
      </c>
      <c r="AN75">
        <v>0</v>
      </c>
      <c r="AO75">
        <v>2</v>
      </c>
      <c r="AP75">
        <v>0</v>
      </c>
      <c r="AQ75">
        <v>0</v>
      </c>
      <c r="AR75">
        <v>2</v>
      </c>
      <c r="AS75">
        <v>2.2999999999999998</v>
      </c>
      <c r="AT75" t="s">
        <v>1053</v>
      </c>
      <c r="AU75">
        <v>10</v>
      </c>
      <c r="AV75">
        <v>2.7</v>
      </c>
      <c r="AW75" t="s">
        <v>383</v>
      </c>
      <c r="AX75">
        <v>3.2</v>
      </c>
      <c r="AY75" t="s">
        <v>1057</v>
      </c>
      <c r="BH75">
        <v>1</v>
      </c>
      <c r="BI75">
        <v>1</v>
      </c>
      <c r="BJ75" t="s">
        <v>1053</v>
      </c>
      <c r="BK75">
        <v>8</v>
      </c>
      <c r="BL75">
        <v>11.5</v>
      </c>
      <c r="BM75" t="s">
        <v>1057</v>
      </c>
      <c r="BN75">
        <v>2.5</v>
      </c>
      <c r="BO75" t="s">
        <v>1054</v>
      </c>
      <c r="BV75" t="s">
        <v>291</v>
      </c>
      <c r="BW75" t="s">
        <v>291</v>
      </c>
      <c r="BX75" t="s">
        <v>291</v>
      </c>
      <c r="BY75">
        <v>5</v>
      </c>
      <c r="BZ75">
        <v>9</v>
      </c>
      <c r="CA75">
        <v>0</v>
      </c>
      <c r="CB75">
        <v>37</v>
      </c>
      <c r="CC75">
        <v>0</v>
      </c>
      <c r="CD75" s="2" t="s">
        <v>325</v>
      </c>
      <c r="CE75" s="3">
        <v>2</v>
      </c>
      <c r="CF75" s="2">
        <v>0.70833333333333337</v>
      </c>
      <c r="CG75" s="2">
        <v>0.375</v>
      </c>
      <c r="CH75" s="2">
        <v>0.70833333333333337</v>
      </c>
      <c r="CI75" s="2">
        <v>0.375</v>
      </c>
      <c r="CJ75" s="2"/>
      <c r="CK75" s="2"/>
      <c r="CL75" t="s">
        <v>295</v>
      </c>
      <c r="CM75" s="2" t="s">
        <v>313</v>
      </c>
      <c r="CN75" s="3">
        <v>1</v>
      </c>
      <c r="CO75" s="2">
        <v>0.35416666666666669</v>
      </c>
      <c r="CP75" s="2">
        <v>0.70833333333333337</v>
      </c>
      <c r="CQ75" s="2"/>
      <c r="CR75" s="2"/>
      <c r="CS75" s="2"/>
      <c r="CT75" s="2"/>
      <c r="CU75" t="s">
        <v>1055</v>
      </c>
      <c r="CV75">
        <v>548</v>
      </c>
      <c r="CW75" t="s">
        <v>293</v>
      </c>
      <c r="CX75" t="s">
        <v>1468</v>
      </c>
      <c r="CY75" t="s">
        <v>291</v>
      </c>
      <c r="CZ75" t="s">
        <v>291</v>
      </c>
      <c r="DA75" t="s">
        <v>291</v>
      </c>
      <c r="DB75" t="s">
        <v>293</v>
      </c>
      <c r="DC75" t="s">
        <v>293</v>
      </c>
      <c r="DD75" t="s">
        <v>291</v>
      </c>
      <c r="DE75">
        <v>90</v>
      </c>
      <c r="DF75">
        <v>42</v>
      </c>
      <c r="DG75">
        <v>5139</v>
      </c>
      <c r="DH75">
        <v>1947</v>
      </c>
      <c r="DI75">
        <v>14304</v>
      </c>
      <c r="DJ75">
        <v>216</v>
      </c>
      <c r="DK75">
        <v>134</v>
      </c>
      <c r="DL75">
        <v>1005</v>
      </c>
      <c r="DM75" t="s">
        <v>1469</v>
      </c>
      <c r="DN75" t="s">
        <v>1469</v>
      </c>
      <c r="DO75">
        <v>336</v>
      </c>
      <c r="DQ75">
        <v>0</v>
      </c>
      <c r="DR75">
        <v>0</v>
      </c>
      <c r="DS75">
        <v>0</v>
      </c>
      <c r="DT75">
        <v>0</v>
      </c>
      <c r="DU75">
        <v>4</v>
      </c>
      <c r="DV75">
        <v>37</v>
      </c>
      <c r="DW75">
        <v>2264</v>
      </c>
      <c r="DX75">
        <v>748</v>
      </c>
      <c r="DY75">
        <v>5</v>
      </c>
      <c r="DZ75">
        <v>43</v>
      </c>
      <c r="EA75">
        <v>12</v>
      </c>
      <c r="EB75">
        <v>46</v>
      </c>
      <c r="EC75">
        <v>32205</v>
      </c>
      <c r="ED75">
        <v>320</v>
      </c>
      <c r="EE75">
        <v>55</v>
      </c>
      <c r="EF75">
        <v>3</v>
      </c>
      <c r="EG75">
        <v>0</v>
      </c>
      <c r="EH75">
        <v>0</v>
      </c>
      <c r="EI75">
        <v>2</v>
      </c>
      <c r="EJ75">
        <v>3835</v>
      </c>
      <c r="EK75">
        <v>36040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19</v>
      </c>
      <c r="ET75">
        <v>9</v>
      </c>
      <c r="EU75">
        <v>56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14360</v>
      </c>
      <c r="FE75">
        <v>61905</v>
      </c>
      <c r="FF75" t="s">
        <v>1470</v>
      </c>
      <c r="FI75" t="s">
        <v>1470</v>
      </c>
      <c r="FJ75" t="s">
        <v>1470</v>
      </c>
      <c r="FK75" t="s">
        <v>1470</v>
      </c>
      <c r="FL75">
        <v>1323</v>
      </c>
      <c r="FM75">
        <v>1959244</v>
      </c>
      <c r="FN75">
        <v>1.4</v>
      </c>
      <c r="FO75">
        <v>557382</v>
      </c>
      <c r="FP75">
        <v>1.7</v>
      </c>
      <c r="FQ75">
        <v>1815752</v>
      </c>
      <c r="FR75">
        <v>0.6</v>
      </c>
      <c r="FS75">
        <v>1</v>
      </c>
      <c r="FT75">
        <v>1</v>
      </c>
      <c r="FU75">
        <v>1</v>
      </c>
      <c r="FV75" t="s">
        <v>291</v>
      </c>
      <c r="FW75" t="s">
        <v>291</v>
      </c>
      <c r="FX75" t="s">
        <v>293</v>
      </c>
      <c r="FY75" t="s">
        <v>291</v>
      </c>
      <c r="FZ75" t="s">
        <v>1096</v>
      </c>
      <c r="GA75">
        <v>93</v>
      </c>
      <c r="GB75">
        <v>353</v>
      </c>
      <c r="GC75" t="s">
        <v>1471</v>
      </c>
      <c r="GD75" t="s">
        <v>1471</v>
      </c>
      <c r="GF75" t="s">
        <v>293</v>
      </c>
      <c r="GG75">
        <v>0</v>
      </c>
      <c r="GH75" t="s">
        <v>1472</v>
      </c>
      <c r="GI75">
        <v>25</v>
      </c>
      <c r="GJ75">
        <v>0</v>
      </c>
      <c r="GK75" t="s">
        <v>293</v>
      </c>
      <c r="GL75" t="s">
        <v>293</v>
      </c>
      <c r="GM75" t="s">
        <v>293</v>
      </c>
      <c r="GN75" t="s">
        <v>293</v>
      </c>
      <c r="GO75" t="s">
        <v>293</v>
      </c>
      <c r="GP75" t="s">
        <v>293</v>
      </c>
      <c r="GQ75" t="s">
        <v>293</v>
      </c>
      <c r="GR75">
        <v>42</v>
      </c>
      <c r="GS75" t="s">
        <v>293</v>
      </c>
      <c r="GT75" t="s">
        <v>293</v>
      </c>
      <c r="GU75" t="s">
        <v>293</v>
      </c>
      <c r="GV75" t="s">
        <v>298</v>
      </c>
      <c r="GW75">
        <v>0</v>
      </c>
      <c r="GX75" t="s">
        <v>298</v>
      </c>
      <c r="GY75">
        <v>8</v>
      </c>
      <c r="GZ75" t="s">
        <v>298</v>
      </c>
      <c r="HA75">
        <v>33</v>
      </c>
      <c r="HB75" t="s">
        <v>298</v>
      </c>
      <c r="HC75">
        <v>9</v>
      </c>
      <c r="HD75">
        <v>4</v>
      </c>
      <c r="HE75">
        <v>5</v>
      </c>
      <c r="HF75">
        <v>8</v>
      </c>
      <c r="HG75" t="s">
        <v>293</v>
      </c>
      <c r="HH75" t="s">
        <v>293</v>
      </c>
      <c r="HI75">
        <v>0</v>
      </c>
      <c r="HJ75">
        <v>20087</v>
      </c>
      <c r="HK75">
        <v>20087</v>
      </c>
      <c r="HL75">
        <v>190</v>
      </c>
      <c r="HM75">
        <v>190</v>
      </c>
      <c r="HN75">
        <v>17065</v>
      </c>
      <c r="HO75">
        <v>7334</v>
      </c>
      <c r="HP75">
        <v>1</v>
      </c>
      <c r="HQ75">
        <v>1</v>
      </c>
      <c r="HR75">
        <v>1</v>
      </c>
      <c r="HS75">
        <v>11</v>
      </c>
      <c r="HT75">
        <v>54</v>
      </c>
      <c r="HU75" t="s">
        <v>293</v>
      </c>
      <c r="HV75" t="s">
        <v>293</v>
      </c>
      <c r="HW75" t="s">
        <v>293</v>
      </c>
      <c r="HX75" t="s">
        <v>293</v>
      </c>
      <c r="HY75" t="s">
        <v>293</v>
      </c>
      <c r="HZ75" t="s">
        <v>293</v>
      </c>
      <c r="IA75" t="s">
        <v>293</v>
      </c>
      <c r="IB75" t="s">
        <v>293</v>
      </c>
      <c r="IC75" t="s">
        <v>293</v>
      </c>
      <c r="ID75" t="s">
        <v>293</v>
      </c>
      <c r="IE75" s="3" t="s">
        <v>293</v>
      </c>
      <c r="IF75" s="3" t="s">
        <v>293</v>
      </c>
      <c r="IG75" t="s">
        <v>293</v>
      </c>
      <c r="IH75" t="s">
        <v>293</v>
      </c>
      <c r="II75" t="s">
        <v>293</v>
      </c>
      <c r="IJ75" t="s">
        <v>604</v>
      </c>
      <c r="IK75" t="s">
        <v>876</v>
      </c>
      <c r="IL75" s="88">
        <v>34790</v>
      </c>
      <c r="IM75" s="88" t="s">
        <v>1311</v>
      </c>
      <c r="IN75" t="s">
        <v>291</v>
      </c>
      <c r="IO75" t="s">
        <v>293</v>
      </c>
      <c r="IP75" t="s">
        <v>293</v>
      </c>
      <c r="IQ75" t="s">
        <v>293</v>
      </c>
      <c r="IR75" t="s">
        <v>291</v>
      </c>
      <c r="IS75" t="s">
        <v>328</v>
      </c>
      <c r="IT75">
        <v>10</v>
      </c>
      <c r="IU75" t="s">
        <v>1473</v>
      </c>
      <c r="IV75" t="s">
        <v>1474</v>
      </c>
      <c r="IY75" t="s">
        <v>302</v>
      </c>
    </row>
    <row r="76" spans="1:259" x14ac:dyDescent="0.2">
      <c r="A76">
        <v>72</v>
      </c>
      <c r="B76" t="s">
        <v>877</v>
      </c>
      <c r="C76" t="s">
        <v>878</v>
      </c>
      <c r="D76">
        <v>1423</v>
      </c>
      <c r="E76" t="s">
        <v>879</v>
      </c>
      <c r="G76" t="s">
        <v>880</v>
      </c>
      <c r="H76" t="s">
        <v>1475</v>
      </c>
      <c r="I76" t="s">
        <v>881</v>
      </c>
      <c r="J76">
        <v>23024</v>
      </c>
      <c r="K76" t="s">
        <v>1167</v>
      </c>
      <c r="L76" t="s">
        <v>1168</v>
      </c>
      <c r="M76" t="s">
        <v>1169</v>
      </c>
      <c r="N76" t="s">
        <v>322</v>
      </c>
      <c r="O76" t="s">
        <v>291</v>
      </c>
      <c r="V76">
        <v>1</v>
      </c>
      <c r="W76">
        <v>0</v>
      </c>
      <c r="X76">
        <v>1</v>
      </c>
      <c r="Y76">
        <v>1</v>
      </c>
      <c r="Z76">
        <v>0</v>
      </c>
      <c r="AA76">
        <v>2</v>
      </c>
      <c r="AB76">
        <v>0</v>
      </c>
      <c r="AC76">
        <v>1</v>
      </c>
      <c r="AD76">
        <v>1</v>
      </c>
      <c r="AE76">
        <v>13</v>
      </c>
      <c r="AF76">
        <v>0</v>
      </c>
      <c r="AG76">
        <v>0</v>
      </c>
      <c r="AH76">
        <v>15</v>
      </c>
      <c r="AI76">
        <v>6</v>
      </c>
      <c r="AJ76">
        <v>0.1</v>
      </c>
      <c r="AK76">
        <v>0</v>
      </c>
      <c r="AL76">
        <v>1</v>
      </c>
      <c r="AM76">
        <v>1.1000000000000001</v>
      </c>
      <c r="AN76">
        <v>1</v>
      </c>
      <c r="AO76">
        <v>1</v>
      </c>
      <c r="AP76">
        <v>1</v>
      </c>
      <c r="AQ76">
        <v>4</v>
      </c>
      <c r="AR76">
        <v>4</v>
      </c>
      <c r="AS76">
        <v>6</v>
      </c>
      <c r="AT76" t="s">
        <v>1053</v>
      </c>
      <c r="AU76">
        <v>12</v>
      </c>
      <c r="AV76">
        <v>20</v>
      </c>
      <c r="AW76" t="s">
        <v>1053</v>
      </c>
      <c r="AX76">
        <v>35</v>
      </c>
      <c r="AY76" t="s">
        <v>1057</v>
      </c>
      <c r="BH76">
        <v>16</v>
      </c>
      <c r="BI76">
        <v>32</v>
      </c>
      <c r="BJ76" t="s">
        <v>1053</v>
      </c>
      <c r="BK76">
        <v>4</v>
      </c>
      <c r="BL76">
        <v>2</v>
      </c>
      <c r="BM76" t="s">
        <v>1053</v>
      </c>
      <c r="BN76">
        <v>15</v>
      </c>
      <c r="BO76" t="s">
        <v>1057</v>
      </c>
      <c r="BV76" t="s">
        <v>291</v>
      </c>
      <c r="BW76" t="s">
        <v>291</v>
      </c>
      <c r="BX76" t="s">
        <v>291</v>
      </c>
      <c r="BY76">
        <v>7</v>
      </c>
      <c r="BZ76">
        <v>10</v>
      </c>
      <c r="CA76">
        <v>0</v>
      </c>
      <c r="CB76">
        <v>0</v>
      </c>
      <c r="CC76">
        <v>0</v>
      </c>
      <c r="CD76" s="2" t="s">
        <v>294</v>
      </c>
      <c r="CE76" s="3">
        <v>1</v>
      </c>
      <c r="CF76" s="2"/>
      <c r="CG76" s="2"/>
      <c r="CH76" s="2">
        <v>0.70833333333333337</v>
      </c>
      <c r="CI76" s="2">
        <v>0.375</v>
      </c>
      <c r="CJ76" s="2"/>
      <c r="CK76" s="2"/>
      <c r="CM76" s="2" t="s">
        <v>313</v>
      </c>
      <c r="CN76" s="3">
        <v>1</v>
      </c>
      <c r="CO76" s="2">
        <v>0.375</v>
      </c>
      <c r="CP76" s="2">
        <v>0.70833333333333337</v>
      </c>
      <c r="CQ76" s="2"/>
      <c r="CR76" s="2"/>
      <c r="CS76" s="2"/>
      <c r="CT76" s="2"/>
      <c r="CU76" t="s">
        <v>1055</v>
      </c>
      <c r="CV76" t="s">
        <v>1170</v>
      </c>
      <c r="CW76" t="s">
        <v>1170</v>
      </c>
      <c r="CX76">
        <v>4020</v>
      </c>
      <c r="CY76" t="s">
        <v>291</v>
      </c>
      <c r="CZ76" t="s">
        <v>291</v>
      </c>
      <c r="DA76" t="s">
        <v>291</v>
      </c>
      <c r="DB76" t="s">
        <v>291</v>
      </c>
      <c r="DC76" t="s">
        <v>293</v>
      </c>
      <c r="DD76" t="s">
        <v>291</v>
      </c>
      <c r="DE76">
        <v>216</v>
      </c>
      <c r="DF76">
        <v>81</v>
      </c>
      <c r="DG76">
        <v>8851</v>
      </c>
      <c r="DH76">
        <v>1944</v>
      </c>
      <c r="DI76">
        <v>21887</v>
      </c>
      <c r="DJ76">
        <v>312</v>
      </c>
      <c r="DK76">
        <v>702</v>
      </c>
      <c r="DL76">
        <v>3180</v>
      </c>
      <c r="DM76">
        <v>120</v>
      </c>
      <c r="DN76">
        <v>420</v>
      </c>
      <c r="DO76">
        <v>1250</v>
      </c>
      <c r="DP76">
        <v>19601</v>
      </c>
      <c r="DQ76">
        <v>0</v>
      </c>
      <c r="DR76">
        <v>19</v>
      </c>
      <c r="DS76">
        <v>0</v>
      </c>
      <c r="DT76">
        <v>2</v>
      </c>
      <c r="DU76">
        <v>50</v>
      </c>
      <c r="DV76">
        <v>192</v>
      </c>
      <c r="DW76">
        <v>1505</v>
      </c>
      <c r="DX76">
        <v>1034</v>
      </c>
      <c r="DY76">
        <v>2</v>
      </c>
      <c r="DZ76">
        <v>32</v>
      </c>
      <c r="EA76">
        <v>45</v>
      </c>
      <c r="EB76">
        <v>113</v>
      </c>
      <c r="EC76">
        <v>30293</v>
      </c>
      <c r="ED76">
        <v>106</v>
      </c>
      <c r="EE76">
        <v>79</v>
      </c>
      <c r="EF76">
        <v>1</v>
      </c>
      <c r="EG76">
        <v>5</v>
      </c>
      <c r="EH76">
        <v>3</v>
      </c>
      <c r="EI76">
        <v>2</v>
      </c>
      <c r="EJ76">
        <v>2040</v>
      </c>
      <c r="EK76">
        <v>32333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3</v>
      </c>
      <c r="ER76">
        <v>3</v>
      </c>
      <c r="ES76">
        <v>153</v>
      </c>
      <c r="ET76">
        <v>122</v>
      </c>
      <c r="EU76">
        <v>556</v>
      </c>
      <c r="EV76">
        <v>1</v>
      </c>
      <c r="EW76">
        <v>0</v>
      </c>
      <c r="EX76">
        <v>0</v>
      </c>
      <c r="EY76">
        <v>0</v>
      </c>
      <c r="EZ76">
        <v>1</v>
      </c>
      <c r="FA76">
        <v>0</v>
      </c>
      <c r="FB76">
        <v>0</v>
      </c>
      <c r="FC76">
        <v>0</v>
      </c>
      <c r="FD76">
        <v>22444</v>
      </c>
      <c r="FE76">
        <v>195248</v>
      </c>
      <c r="FF76">
        <v>1847</v>
      </c>
      <c r="FG76">
        <v>0.83107907568369721</v>
      </c>
      <c r="FH76">
        <v>2.7594940286905518</v>
      </c>
      <c r="FI76">
        <v>2142</v>
      </c>
      <c r="FJ76">
        <v>534</v>
      </c>
      <c r="FK76">
        <v>882</v>
      </c>
      <c r="FL76">
        <v>2898</v>
      </c>
      <c r="FM76">
        <v>2978158</v>
      </c>
      <c r="FN76">
        <v>1.4</v>
      </c>
      <c r="FO76">
        <v>871676</v>
      </c>
      <c r="FP76">
        <v>1</v>
      </c>
      <c r="FQ76">
        <v>2519874</v>
      </c>
      <c r="FR76">
        <v>1</v>
      </c>
      <c r="FS76">
        <v>1</v>
      </c>
      <c r="FT76">
        <v>1</v>
      </c>
      <c r="FU76">
        <v>1</v>
      </c>
      <c r="FV76" t="s">
        <v>291</v>
      </c>
      <c r="FW76" t="s">
        <v>293</v>
      </c>
      <c r="FX76" t="s">
        <v>293</v>
      </c>
      <c r="FY76" t="s">
        <v>293</v>
      </c>
      <c r="FZ76" t="s">
        <v>1058</v>
      </c>
      <c r="GA76">
        <v>49</v>
      </c>
      <c r="GB76">
        <v>607</v>
      </c>
      <c r="GC76">
        <v>47</v>
      </c>
      <c r="GD76">
        <v>547</v>
      </c>
      <c r="GE76">
        <v>1141</v>
      </c>
      <c r="GF76">
        <v>0</v>
      </c>
      <c r="GG76">
        <v>0</v>
      </c>
      <c r="GH76">
        <v>20</v>
      </c>
      <c r="GI76" t="s">
        <v>293</v>
      </c>
      <c r="GJ76" t="s">
        <v>293</v>
      </c>
      <c r="GK76" t="s">
        <v>293</v>
      </c>
      <c r="GL76" t="s">
        <v>293</v>
      </c>
      <c r="GM76" t="s">
        <v>293</v>
      </c>
      <c r="GN76" t="s">
        <v>293</v>
      </c>
      <c r="GO76" t="s">
        <v>293</v>
      </c>
      <c r="GP76">
        <v>42</v>
      </c>
      <c r="GQ76" t="s">
        <v>293</v>
      </c>
      <c r="GR76">
        <v>40</v>
      </c>
      <c r="GS76" t="s">
        <v>293</v>
      </c>
      <c r="GT76" t="s">
        <v>293</v>
      </c>
      <c r="GU76">
        <v>0</v>
      </c>
      <c r="GV76" t="s">
        <v>293</v>
      </c>
      <c r="GW76">
        <v>0</v>
      </c>
      <c r="GX76">
        <v>4</v>
      </c>
      <c r="GY76">
        <v>0</v>
      </c>
      <c r="GZ76" t="s">
        <v>298</v>
      </c>
      <c r="HA76">
        <v>40</v>
      </c>
      <c r="HB76" t="s">
        <v>298</v>
      </c>
      <c r="HC76">
        <v>0</v>
      </c>
      <c r="HD76">
        <v>0</v>
      </c>
      <c r="HE76" t="s">
        <v>293</v>
      </c>
      <c r="HF76">
        <v>0</v>
      </c>
      <c r="HG76" t="s">
        <v>882</v>
      </c>
      <c r="HH76">
        <v>6</v>
      </c>
      <c r="HI76">
        <v>98</v>
      </c>
      <c r="HJ76">
        <v>17145</v>
      </c>
      <c r="HK76">
        <v>17145</v>
      </c>
      <c r="HL76">
        <v>465</v>
      </c>
      <c r="HM76">
        <v>4131</v>
      </c>
      <c r="HN76">
        <v>13869</v>
      </c>
      <c r="HO76">
        <v>33750</v>
      </c>
      <c r="HP76">
        <v>3</v>
      </c>
      <c r="HQ76">
        <v>8</v>
      </c>
      <c r="HR76">
        <v>22</v>
      </c>
      <c r="HS76">
        <v>109</v>
      </c>
      <c r="HT76">
        <v>58</v>
      </c>
      <c r="HU76">
        <v>44</v>
      </c>
      <c r="HV76">
        <v>37</v>
      </c>
      <c r="HW76" t="s">
        <v>293</v>
      </c>
      <c r="HX76" t="s">
        <v>293</v>
      </c>
      <c r="HY76" t="s">
        <v>293</v>
      </c>
      <c r="HZ76" t="s">
        <v>293</v>
      </c>
      <c r="IA76" t="s">
        <v>293</v>
      </c>
      <c r="IB76" t="s">
        <v>293</v>
      </c>
      <c r="IC76" t="s">
        <v>293</v>
      </c>
      <c r="ID76" t="s">
        <v>293</v>
      </c>
      <c r="IE76" s="3" t="s">
        <v>293</v>
      </c>
      <c r="IF76" s="3" t="s">
        <v>293</v>
      </c>
      <c r="IG76" t="s">
        <v>293</v>
      </c>
      <c r="IH76" t="s">
        <v>293</v>
      </c>
      <c r="II76" t="s">
        <v>293</v>
      </c>
      <c r="IJ76" t="s">
        <v>780</v>
      </c>
      <c r="IK76" t="s">
        <v>883</v>
      </c>
      <c r="IL76" s="88">
        <v>39495</v>
      </c>
      <c r="IM76" s="88">
        <v>0</v>
      </c>
      <c r="IN76" t="s">
        <v>291</v>
      </c>
      <c r="IO76" t="s">
        <v>291</v>
      </c>
      <c r="IP76" t="s">
        <v>291</v>
      </c>
      <c r="IQ76" t="s">
        <v>291</v>
      </c>
      <c r="IR76" t="s">
        <v>291</v>
      </c>
      <c r="IS76" t="s">
        <v>884</v>
      </c>
      <c r="IT76">
        <v>6</v>
      </c>
      <c r="IU76" t="s">
        <v>1171</v>
      </c>
      <c r="IV76">
        <v>6</v>
      </c>
      <c r="IW76" t="s">
        <v>885</v>
      </c>
      <c r="IX76">
        <v>11</v>
      </c>
      <c r="IY76" t="s">
        <v>302</v>
      </c>
    </row>
    <row r="77" spans="1:259" x14ac:dyDescent="0.2">
      <c r="A77">
        <v>73</v>
      </c>
      <c r="B77" t="s">
        <v>877</v>
      </c>
      <c r="C77" t="s">
        <v>1033</v>
      </c>
      <c r="D77">
        <v>355</v>
      </c>
      <c r="E77" t="s">
        <v>317</v>
      </c>
      <c r="F77">
        <v>80</v>
      </c>
      <c r="G77" t="s">
        <v>1034</v>
      </c>
      <c r="H77" t="s">
        <v>1476</v>
      </c>
      <c r="I77" t="s">
        <v>1035</v>
      </c>
      <c r="J77">
        <v>7309</v>
      </c>
      <c r="K77" t="s">
        <v>1172</v>
      </c>
      <c r="L77" t="s">
        <v>1173</v>
      </c>
      <c r="M77" t="s">
        <v>1174</v>
      </c>
      <c r="N77" t="s">
        <v>322</v>
      </c>
      <c r="O77" t="s">
        <v>293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5</v>
      </c>
      <c r="AF77">
        <v>0</v>
      </c>
      <c r="AG77">
        <v>0</v>
      </c>
      <c r="AH77">
        <v>6</v>
      </c>
      <c r="AI77">
        <v>2</v>
      </c>
      <c r="AJ77">
        <v>0</v>
      </c>
      <c r="AK77">
        <v>0</v>
      </c>
      <c r="AL77">
        <v>0.25</v>
      </c>
      <c r="AM77">
        <v>0.25</v>
      </c>
      <c r="AN77">
        <v>0</v>
      </c>
      <c r="AO77">
        <v>0</v>
      </c>
      <c r="AP77">
        <v>0</v>
      </c>
      <c r="AQ77">
        <v>0</v>
      </c>
      <c r="BH77">
        <v>1</v>
      </c>
      <c r="BI77">
        <v>1</v>
      </c>
      <c r="BJ77" t="s">
        <v>1054</v>
      </c>
      <c r="BK77">
        <v>1</v>
      </c>
      <c r="BL77">
        <v>1</v>
      </c>
      <c r="BM77" t="s">
        <v>1054</v>
      </c>
      <c r="BN77">
        <v>1</v>
      </c>
      <c r="BO77" t="s">
        <v>1054</v>
      </c>
      <c r="BP77">
        <v>2</v>
      </c>
      <c r="BQ77">
        <v>2</v>
      </c>
      <c r="BR77" t="s">
        <v>1054</v>
      </c>
      <c r="BS77">
        <v>12</v>
      </c>
      <c r="BT77">
        <v>30</v>
      </c>
      <c r="BU77" t="s">
        <v>1054</v>
      </c>
      <c r="BV77" t="s">
        <v>293</v>
      </c>
      <c r="BW77" t="s">
        <v>293</v>
      </c>
      <c r="BX77" t="s">
        <v>293</v>
      </c>
      <c r="BZ77">
        <v>5</v>
      </c>
      <c r="CA77">
        <v>0</v>
      </c>
      <c r="CB77">
        <v>20</v>
      </c>
      <c r="CC77">
        <v>0</v>
      </c>
      <c r="CD77" s="2" t="s">
        <v>294</v>
      </c>
      <c r="CE77" s="3">
        <v>1</v>
      </c>
      <c r="CF77" s="2"/>
      <c r="CG77" s="2"/>
      <c r="CH77" s="2">
        <v>0.70833333333333337</v>
      </c>
      <c r="CI77" s="2">
        <v>0.375</v>
      </c>
      <c r="CJ77" s="2"/>
      <c r="CK77" s="2"/>
      <c r="CL77" t="s">
        <v>295</v>
      </c>
      <c r="CM77" s="2" t="s">
        <v>296</v>
      </c>
      <c r="CN77" s="3">
        <v>1</v>
      </c>
      <c r="CO77" s="2"/>
      <c r="CP77" s="2"/>
      <c r="CQ77" s="2">
        <v>0.375</v>
      </c>
      <c r="CR77" s="2">
        <v>0.70833333333333337</v>
      </c>
      <c r="CS77" s="2"/>
      <c r="CT77" s="2"/>
      <c r="CV77">
        <v>1417</v>
      </c>
      <c r="CW77">
        <v>1324</v>
      </c>
      <c r="CX77">
        <v>1093</v>
      </c>
      <c r="CY77" t="s">
        <v>291</v>
      </c>
      <c r="CZ77" t="s">
        <v>291</v>
      </c>
      <c r="DA77" t="s">
        <v>291</v>
      </c>
      <c r="DB77" t="s">
        <v>291</v>
      </c>
      <c r="DC77" t="s">
        <v>293</v>
      </c>
      <c r="DD77" t="s">
        <v>291</v>
      </c>
      <c r="DE77">
        <v>0</v>
      </c>
      <c r="DF77">
        <v>96</v>
      </c>
      <c r="DG77">
        <v>0</v>
      </c>
      <c r="DH77">
        <v>2482</v>
      </c>
      <c r="DI77">
        <v>5060</v>
      </c>
      <c r="DJ77">
        <v>23</v>
      </c>
      <c r="DK77">
        <v>1</v>
      </c>
      <c r="DL77">
        <v>279</v>
      </c>
      <c r="DM77">
        <v>4</v>
      </c>
      <c r="DN77">
        <v>8</v>
      </c>
      <c r="DO77">
        <v>171</v>
      </c>
      <c r="DP77">
        <v>1775.25</v>
      </c>
      <c r="DQ77">
        <v>0</v>
      </c>
      <c r="DR77">
        <v>9</v>
      </c>
      <c r="DS77">
        <v>0</v>
      </c>
      <c r="DT77">
        <v>0</v>
      </c>
      <c r="DU77">
        <v>0</v>
      </c>
      <c r="DV77">
        <v>9</v>
      </c>
      <c r="DW77">
        <v>0</v>
      </c>
      <c r="DX77">
        <v>430</v>
      </c>
      <c r="DY77">
        <v>0</v>
      </c>
      <c r="DZ77">
        <v>2</v>
      </c>
      <c r="EA77">
        <v>0</v>
      </c>
      <c r="EB77">
        <v>8</v>
      </c>
      <c r="EC77">
        <v>4544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4544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5060</v>
      </c>
      <c r="FE77">
        <v>15486</v>
      </c>
      <c r="FG77">
        <v>0.34178860223334617</v>
      </c>
      <c r="FH77">
        <v>0.99383904505198306</v>
      </c>
      <c r="FI77">
        <v>606</v>
      </c>
      <c r="FJ77">
        <v>152</v>
      </c>
      <c r="FK77">
        <v>183</v>
      </c>
      <c r="FL77">
        <v>685</v>
      </c>
      <c r="FM77">
        <v>423732</v>
      </c>
      <c r="FN77">
        <v>1.1000000000000001</v>
      </c>
      <c r="FO77">
        <v>8706</v>
      </c>
      <c r="FP77">
        <v>0.1</v>
      </c>
      <c r="FQ77">
        <v>77270</v>
      </c>
      <c r="FR77">
        <v>0.2</v>
      </c>
      <c r="FS77">
        <v>1</v>
      </c>
      <c r="FT77">
        <v>1</v>
      </c>
      <c r="FU77">
        <v>1</v>
      </c>
      <c r="FV77" t="s">
        <v>291</v>
      </c>
      <c r="FW77" t="s">
        <v>293</v>
      </c>
      <c r="FX77" t="s">
        <v>293</v>
      </c>
      <c r="FY77" t="s">
        <v>291</v>
      </c>
      <c r="FZ77" t="s">
        <v>1058</v>
      </c>
      <c r="GA77">
        <v>74</v>
      </c>
      <c r="GB77">
        <v>38</v>
      </c>
      <c r="GC77">
        <v>62</v>
      </c>
      <c r="GD77">
        <v>36</v>
      </c>
      <c r="GE77">
        <v>134</v>
      </c>
      <c r="GF77" t="s">
        <v>1477</v>
      </c>
      <c r="GG77">
        <v>0</v>
      </c>
      <c r="GH77" t="s">
        <v>293</v>
      </c>
      <c r="GI77" t="s">
        <v>293</v>
      </c>
      <c r="GJ77" t="s">
        <v>293</v>
      </c>
      <c r="GK77" t="s">
        <v>293</v>
      </c>
      <c r="GL77" t="s">
        <v>293</v>
      </c>
      <c r="GM77" t="s">
        <v>293</v>
      </c>
      <c r="GN77" t="s">
        <v>293</v>
      </c>
      <c r="GO77" t="s">
        <v>293</v>
      </c>
      <c r="GP77" t="s">
        <v>293</v>
      </c>
      <c r="GQ77" t="s">
        <v>293</v>
      </c>
      <c r="GR77">
        <v>0</v>
      </c>
      <c r="GS77" t="s">
        <v>293</v>
      </c>
      <c r="GT77" t="s">
        <v>293</v>
      </c>
      <c r="GU77" t="s">
        <v>293</v>
      </c>
      <c r="GV77">
        <v>0</v>
      </c>
      <c r="GW77">
        <v>0</v>
      </c>
      <c r="GX77">
        <v>0</v>
      </c>
      <c r="GY77">
        <v>0</v>
      </c>
      <c r="GZ77" t="s">
        <v>297</v>
      </c>
      <c r="HA77">
        <v>0</v>
      </c>
      <c r="HB77">
        <v>0</v>
      </c>
      <c r="HC77">
        <v>0</v>
      </c>
      <c r="HD77">
        <v>0</v>
      </c>
      <c r="HE77">
        <v>0</v>
      </c>
      <c r="HF77">
        <v>0</v>
      </c>
      <c r="HG77">
        <v>0</v>
      </c>
      <c r="HH77">
        <v>0</v>
      </c>
      <c r="HI77">
        <v>0</v>
      </c>
      <c r="HJ77">
        <v>7220</v>
      </c>
      <c r="HK77">
        <v>7220</v>
      </c>
      <c r="HL77">
        <v>335</v>
      </c>
      <c r="HM77">
        <v>29</v>
      </c>
      <c r="HN77">
        <v>6082</v>
      </c>
      <c r="HO77">
        <v>3294</v>
      </c>
      <c r="HP77">
        <v>0</v>
      </c>
      <c r="HQ77">
        <v>8</v>
      </c>
      <c r="HR77">
        <v>8</v>
      </c>
      <c r="HS77">
        <v>42</v>
      </c>
      <c r="HT77" t="s">
        <v>293</v>
      </c>
      <c r="HU77" t="s">
        <v>293</v>
      </c>
      <c r="HV77" t="s">
        <v>293</v>
      </c>
      <c r="HW77" t="s">
        <v>293</v>
      </c>
      <c r="HX77" t="s">
        <v>293</v>
      </c>
      <c r="HY77" t="s">
        <v>293</v>
      </c>
      <c r="HZ77" t="s">
        <v>293</v>
      </c>
      <c r="IA77" t="s">
        <v>293</v>
      </c>
      <c r="IB77" t="s">
        <v>293</v>
      </c>
      <c r="IC77" t="s">
        <v>293</v>
      </c>
      <c r="ID77" t="s">
        <v>293</v>
      </c>
      <c r="IE77" s="3" t="s">
        <v>293</v>
      </c>
      <c r="IF77" s="3" t="s">
        <v>293</v>
      </c>
      <c r="IG77" t="s">
        <v>293</v>
      </c>
      <c r="IH77" t="s">
        <v>293</v>
      </c>
      <c r="II77" t="s">
        <v>293</v>
      </c>
      <c r="IJ77" t="s">
        <v>344</v>
      </c>
      <c r="IK77" t="s">
        <v>336</v>
      </c>
      <c r="IL77" s="88">
        <v>39052</v>
      </c>
      <c r="IM77" s="88">
        <v>0</v>
      </c>
      <c r="IN77" t="s">
        <v>291</v>
      </c>
      <c r="IO77" t="s">
        <v>291</v>
      </c>
      <c r="IP77" t="s">
        <v>291</v>
      </c>
      <c r="IS77" t="s">
        <v>328</v>
      </c>
      <c r="IT77">
        <v>6</v>
      </c>
    </row>
    <row r="78" spans="1:259" x14ac:dyDescent="0.2">
      <c r="A78">
        <v>74</v>
      </c>
      <c r="B78" t="s">
        <v>886</v>
      </c>
      <c r="C78" t="s">
        <v>887</v>
      </c>
      <c r="D78">
        <v>972</v>
      </c>
      <c r="E78" t="s">
        <v>317</v>
      </c>
      <c r="F78">
        <v>319</v>
      </c>
      <c r="G78" t="s">
        <v>889</v>
      </c>
      <c r="H78" t="s">
        <v>888</v>
      </c>
      <c r="I78" t="s">
        <v>890</v>
      </c>
      <c r="J78" t="s">
        <v>286</v>
      </c>
      <c r="K78" t="s">
        <v>1478</v>
      </c>
      <c r="L78" t="s">
        <v>1590</v>
      </c>
      <c r="M78" t="s">
        <v>891</v>
      </c>
      <c r="N78" t="s">
        <v>322</v>
      </c>
      <c r="O78" t="s">
        <v>291</v>
      </c>
      <c r="P78" t="s">
        <v>1175</v>
      </c>
      <c r="Q78" t="s">
        <v>290</v>
      </c>
      <c r="R78" t="s">
        <v>291</v>
      </c>
      <c r="V78">
        <v>1</v>
      </c>
      <c r="W78">
        <v>1</v>
      </c>
      <c r="X78">
        <v>0</v>
      </c>
      <c r="Y78">
        <v>0</v>
      </c>
      <c r="Z78">
        <v>0</v>
      </c>
      <c r="AA78">
        <v>2</v>
      </c>
      <c r="AB78">
        <v>2</v>
      </c>
      <c r="AC78">
        <v>0</v>
      </c>
      <c r="AD78">
        <v>6</v>
      </c>
      <c r="AE78">
        <v>17</v>
      </c>
      <c r="AF78">
        <v>0</v>
      </c>
      <c r="AG78">
        <v>0</v>
      </c>
      <c r="AH78">
        <v>25</v>
      </c>
      <c r="AI78">
        <v>9</v>
      </c>
      <c r="AJ78">
        <v>0</v>
      </c>
      <c r="AK78">
        <v>0</v>
      </c>
      <c r="AL78">
        <v>6</v>
      </c>
      <c r="AM78">
        <v>6</v>
      </c>
      <c r="AN78">
        <v>2</v>
      </c>
      <c r="AO78">
        <v>2</v>
      </c>
      <c r="AP78">
        <v>0</v>
      </c>
      <c r="AQ78">
        <v>0</v>
      </c>
      <c r="AR78">
        <v>4</v>
      </c>
      <c r="AS78">
        <v>4</v>
      </c>
      <c r="AT78" t="s">
        <v>1053</v>
      </c>
      <c r="AU78">
        <v>5</v>
      </c>
      <c r="AV78">
        <v>9</v>
      </c>
      <c r="AW78" t="s">
        <v>1054</v>
      </c>
      <c r="AX78">
        <v>9</v>
      </c>
      <c r="AY78" t="s">
        <v>1054</v>
      </c>
      <c r="AZ78">
        <v>1</v>
      </c>
      <c r="BA78">
        <v>2</v>
      </c>
      <c r="BB78" t="s">
        <v>1054</v>
      </c>
      <c r="BC78">
        <v>5</v>
      </c>
      <c r="BD78">
        <v>10</v>
      </c>
      <c r="BE78" t="s">
        <v>1054</v>
      </c>
      <c r="BF78">
        <v>74</v>
      </c>
      <c r="BG78" t="s">
        <v>1054</v>
      </c>
      <c r="BK78">
        <v>4</v>
      </c>
      <c r="BL78">
        <v>6</v>
      </c>
      <c r="BM78" t="s">
        <v>1054</v>
      </c>
      <c r="BN78">
        <v>6</v>
      </c>
      <c r="BO78" t="s">
        <v>1054</v>
      </c>
      <c r="BP78">
        <v>1</v>
      </c>
      <c r="BQ78">
        <v>2</v>
      </c>
      <c r="BR78" t="s">
        <v>383</v>
      </c>
      <c r="BS78">
        <v>2</v>
      </c>
      <c r="BT78">
        <v>2</v>
      </c>
      <c r="BU78" t="s">
        <v>1054</v>
      </c>
      <c r="BV78" t="s">
        <v>293</v>
      </c>
      <c r="BW78" t="s">
        <v>291</v>
      </c>
      <c r="BX78" t="s">
        <v>293</v>
      </c>
      <c r="BY78">
        <v>4</v>
      </c>
      <c r="BZ78">
        <v>9</v>
      </c>
      <c r="CA78">
        <v>0</v>
      </c>
      <c r="CB78">
        <v>8</v>
      </c>
      <c r="CC78">
        <v>0</v>
      </c>
      <c r="CD78" s="2" t="s">
        <v>311</v>
      </c>
      <c r="CE78" s="3">
        <v>1</v>
      </c>
      <c r="CF78" s="2">
        <v>0.72916666666666663</v>
      </c>
      <c r="CG78" s="2">
        <v>0.375</v>
      </c>
      <c r="CH78" s="2">
        <v>0</v>
      </c>
      <c r="CI78" s="2">
        <v>0</v>
      </c>
      <c r="CJ78" s="2"/>
      <c r="CK78" s="2"/>
      <c r="CL78" t="s">
        <v>295</v>
      </c>
      <c r="CM78" s="2" t="s">
        <v>313</v>
      </c>
      <c r="CN78" s="3">
        <v>1</v>
      </c>
      <c r="CO78" s="2">
        <v>0.375</v>
      </c>
      <c r="CP78" s="2">
        <v>0.72916666666666663</v>
      </c>
      <c r="CQ78" s="2"/>
      <c r="CR78" s="2"/>
      <c r="CS78" s="2"/>
      <c r="CT78" s="2"/>
      <c r="CU78" t="s">
        <v>1055</v>
      </c>
      <c r="CV78">
        <v>804</v>
      </c>
      <c r="CW78">
        <v>172</v>
      </c>
      <c r="CX78">
        <v>2048</v>
      </c>
      <c r="CY78" t="s">
        <v>291</v>
      </c>
      <c r="CZ78" t="s">
        <v>291</v>
      </c>
      <c r="DA78" t="s">
        <v>291</v>
      </c>
      <c r="DB78" t="s">
        <v>291</v>
      </c>
      <c r="DC78" t="s">
        <v>293</v>
      </c>
      <c r="DD78" t="s">
        <v>291</v>
      </c>
      <c r="DE78">
        <v>916</v>
      </c>
      <c r="DF78">
        <v>68</v>
      </c>
      <c r="DG78">
        <v>3889</v>
      </c>
      <c r="DH78">
        <v>2128</v>
      </c>
      <c r="DI78">
        <v>13018</v>
      </c>
      <c r="DJ78">
        <v>344</v>
      </c>
      <c r="DK78">
        <v>1422</v>
      </c>
      <c r="DL78">
        <v>619</v>
      </c>
      <c r="DM78">
        <v>239</v>
      </c>
      <c r="DN78">
        <v>463</v>
      </c>
      <c r="DO78">
        <v>95</v>
      </c>
      <c r="DP78">
        <v>7054.25</v>
      </c>
      <c r="DQ78">
        <v>0</v>
      </c>
      <c r="DR78">
        <v>68</v>
      </c>
      <c r="DS78">
        <v>0</v>
      </c>
      <c r="DT78">
        <v>1</v>
      </c>
      <c r="DU78">
        <v>0</v>
      </c>
      <c r="DV78">
        <v>468</v>
      </c>
      <c r="DW78">
        <v>0</v>
      </c>
      <c r="DX78">
        <v>1330</v>
      </c>
      <c r="DY78">
        <v>0</v>
      </c>
      <c r="DZ78">
        <v>59</v>
      </c>
      <c r="EA78">
        <v>0</v>
      </c>
      <c r="EB78">
        <v>212</v>
      </c>
      <c r="EC78">
        <v>20835</v>
      </c>
      <c r="ED78">
        <v>0</v>
      </c>
      <c r="EE78">
        <v>7</v>
      </c>
      <c r="EF78">
        <v>0</v>
      </c>
      <c r="EG78">
        <v>3</v>
      </c>
      <c r="EH78">
        <v>0</v>
      </c>
      <c r="EI78">
        <v>3</v>
      </c>
      <c r="EJ78">
        <v>175</v>
      </c>
      <c r="EK78">
        <v>21010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4</v>
      </c>
      <c r="ES78">
        <v>0</v>
      </c>
      <c r="ET78">
        <v>12</v>
      </c>
      <c r="EU78">
        <v>28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13046</v>
      </c>
      <c r="FE78">
        <v>39601</v>
      </c>
      <c r="FF78">
        <v>555</v>
      </c>
      <c r="FG78">
        <v>0.50571725571725568</v>
      </c>
      <c r="FH78">
        <v>0.94632829115587735</v>
      </c>
      <c r="FI78">
        <v>1396</v>
      </c>
      <c r="FJ78">
        <v>321</v>
      </c>
      <c r="FK78">
        <v>385</v>
      </c>
      <c r="FL78">
        <v>1533</v>
      </c>
      <c r="FM78">
        <v>365708</v>
      </c>
      <c r="FN78">
        <v>0.34200000000000003</v>
      </c>
      <c r="FO78">
        <v>341179</v>
      </c>
      <c r="FP78">
        <v>0.69099999999999995</v>
      </c>
      <c r="FQ78">
        <v>201095</v>
      </c>
      <c r="FR78">
        <v>0.186</v>
      </c>
      <c r="FS78">
        <v>1</v>
      </c>
      <c r="FT78">
        <v>3</v>
      </c>
      <c r="FU78">
        <v>1</v>
      </c>
      <c r="FV78" t="s">
        <v>291</v>
      </c>
      <c r="FW78" t="s">
        <v>291</v>
      </c>
      <c r="FX78" t="s">
        <v>892</v>
      </c>
      <c r="FY78" t="s">
        <v>291</v>
      </c>
      <c r="FZ78" t="s">
        <v>1058</v>
      </c>
      <c r="GA78">
        <v>47</v>
      </c>
      <c r="GB78">
        <v>470</v>
      </c>
      <c r="GC78">
        <v>41</v>
      </c>
      <c r="GD78">
        <v>431</v>
      </c>
      <c r="GE78">
        <v>903</v>
      </c>
      <c r="GF78" t="s">
        <v>293</v>
      </c>
      <c r="GG78">
        <v>0</v>
      </c>
      <c r="GH78">
        <v>137</v>
      </c>
      <c r="GI78">
        <v>1</v>
      </c>
      <c r="GJ78">
        <v>0</v>
      </c>
      <c r="GK78" t="s">
        <v>293</v>
      </c>
      <c r="GL78" t="s">
        <v>293</v>
      </c>
      <c r="GM78" t="s">
        <v>293</v>
      </c>
      <c r="GN78" t="s">
        <v>293</v>
      </c>
      <c r="GO78" t="s">
        <v>293</v>
      </c>
      <c r="GP78" t="s">
        <v>293</v>
      </c>
      <c r="GQ78" t="s">
        <v>293</v>
      </c>
      <c r="GR78">
        <v>5</v>
      </c>
      <c r="GS78">
        <v>159</v>
      </c>
      <c r="GT78" t="s">
        <v>293</v>
      </c>
      <c r="GU78" t="s">
        <v>293</v>
      </c>
      <c r="GV78" t="s">
        <v>297</v>
      </c>
      <c r="GW78">
        <v>0</v>
      </c>
      <c r="GX78" t="s">
        <v>392</v>
      </c>
      <c r="GY78">
        <v>0</v>
      </c>
      <c r="GZ78" t="s">
        <v>298</v>
      </c>
      <c r="HA78">
        <v>0</v>
      </c>
      <c r="HB78" t="s">
        <v>293</v>
      </c>
      <c r="HC78">
        <v>0</v>
      </c>
      <c r="HD78">
        <v>0</v>
      </c>
      <c r="HE78" t="s">
        <v>297</v>
      </c>
      <c r="HF78">
        <v>0</v>
      </c>
      <c r="HG78" t="s">
        <v>293</v>
      </c>
      <c r="HH78" t="s">
        <v>293</v>
      </c>
      <c r="HI78">
        <v>0</v>
      </c>
      <c r="HJ78">
        <v>11215</v>
      </c>
      <c r="HK78">
        <v>11215</v>
      </c>
      <c r="HL78">
        <v>188</v>
      </c>
      <c r="HM78">
        <v>124</v>
      </c>
      <c r="HN78">
        <v>9760</v>
      </c>
      <c r="HO78">
        <v>16004</v>
      </c>
      <c r="HP78">
        <v>0</v>
      </c>
      <c r="HQ78">
        <v>0</v>
      </c>
      <c r="HR78">
        <v>0</v>
      </c>
      <c r="HS78">
        <v>92</v>
      </c>
      <c r="HT78" t="s">
        <v>293</v>
      </c>
      <c r="HU78">
        <v>131</v>
      </c>
      <c r="HV78">
        <v>130</v>
      </c>
      <c r="HW78" t="s">
        <v>293</v>
      </c>
      <c r="HX78" t="s">
        <v>293</v>
      </c>
      <c r="HY78" t="s">
        <v>293</v>
      </c>
      <c r="HZ78" t="s">
        <v>293</v>
      </c>
      <c r="IA78" t="s">
        <v>293</v>
      </c>
      <c r="IB78" t="s">
        <v>293</v>
      </c>
      <c r="IC78" t="s">
        <v>293</v>
      </c>
      <c r="ID78" t="s">
        <v>293</v>
      </c>
      <c r="IE78" s="3">
        <v>87</v>
      </c>
      <c r="IF78" s="3" t="s">
        <v>293</v>
      </c>
      <c r="IG78" t="s">
        <v>293</v>
      </c>
      <c r="IH78" t="s">
        <v>293</v>
      </c>
      <c r="II78" t="s">
        <v>293</v>
      </c>
      <c r="IJ78" t="s">
        <v>1176</v>
      </c>
      <c r="IK78" t="s">
        <v>757</v>
      </c>
      <c r="IL78" s="88" t="s">
        <v>1294</v>
      </c>
      <c r="IM78" s="88">
        <v>41275</v>
      </c>
      <c r="IN78" t="s">
        <v>291</v>
      </c>
      <c r="IO78" t="s">
        <v>291</v>
      </c>
      <c r="IP78" t="s">
        <v>291</v>
      </c>
      <c r="IQ78" t="s">
        <v>291</v>
      </c>
      <c r="IR78" t="s">
        <v>291</v>
      </c>
      <c r="IS78" t="s">
        <v>328</v>
      </c>
      <c r="IT78">
        <v>6</v>
      </c>
      <c r="IY78" t="s">
        <v>302</v>
      </c>
    </row>
    <row r="79" spans="1:259" x14ac:dyDescent="0.2">
      <c r="A79">
        <v>75</v>
      </c>
      <c r="B79" t="s">
        <v>886</v>
      </c>
      <c r="C79" t="s">
        <v>893</v>
      </c>
      <c r="D79">
        <v>458</v>
      </c>
      <c r="E79" t="s">
        <v>317</v>
      </c>
      <c r="F79">
        <v>31</v>
      </c>
      <c r="G79" t="s">
        <v>895</v>
      </c>
      <c r="H79" t="s">
        <v>894</v>
      </c>
      <c r="I79" t="s">
        <v>896</v>
      </c>
      <c r="J79">
        <v>3563</v>
      </c>
      <c r="K79" t="s">
        <v>1177</v>
      </c>
      <c r="L79" t="s">
        <v>897</v>
      </c>
      <c r="M79" t="s">
        <v>1178</v>
      </c>
      <c r="N79" t="s">
        <v>322</v>
      </c>
      <c r="O79" t="s">
        <v>293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2</v>
      </c>
      <c r="AD79">
        <v>0</v>
      </c>
      <c r="AE79">
        <v>1</v>
      </c>
      <c r="AF79">
        <v>0</v>
      </c>
      <c r="AG79">
        <v>0</v>
      </c>
      <c r="AH79">
        <v>3</v>
      </c>
      <c r="AI79">
        <v>1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BV79" t="s">
        <v>293</v>
      </c>
      <c r="BW79" t="s">
        <v>293</v>
      </c>
      <c r="BX79" t="s">
        <v>293</v>
      </c>
      <c r="BZ79">
        <v>3</v>
      </c>
      <c r="CA79">
        <v>0</v>
      </c>
      <c r="CB79">
        <v>16</v>
      </c>
      <c r="CC79">
        <v>0</v>
      </c>
      <c r="CD79" s="2" t="s">
        <v>311</v>
      </c>
      <c r="CE79" s="3">
        <v>1</v>
      </c>
      <c r="CF79" s="2">
        <v>0.72916666666666663</v>
      </c>
      <c r="CG79" s="2">
        <v>0.375</v>
      </c>
      <c r="CH79" s="2">
        <v>0</v>
      </c>
      <c r="CI79" s="2">
        <v>0</v>
      </c>
      <c r="CJ79" s="2"/>
      <c r="CK79" s="2"/>
      <c r="CL79" t="s">
        <v>295</v>
      </c>
      <c r="CM79" s="2" t="s">
        <v>313</v>
      </c>
      <c r="CN79" s="3">
        <v>1</v>
      </c>
      <c r="CO79" s="2">
        <v>0.375</v>
      </c>
      <c r="CP79" s="2">
        <v>0.72916666666666663</v>
      </c>
      <c r="CQ79" s="2"/>
      <c r="CR79" s="2"/>
      <c r="CS79" s="2"/>
      <c r="CT79" s="2"/>
      <c r="CU79" t="s">
        <v>1079</v>
      </c>
      <c r="CV79">
        <v>0</v>
      </c>
      <c r="CW79">
        <v>316</v>
      </c>
      <c r="CX79">
        <v>2469</v>
      </c>
      <c r="CY79" t="s">
        <v>291</v>
      </c>
      <c r="CZ79" t="s">
        <v>291</v>
      </c>
      <c r="DA79" t="s">
        <v>291</v>
      </c>
      <c r="DB79" t="s">
        <v>293</v>
      </c>
      <c r="DC79" t="s">
        <v>293</v>
      </c>
      <c r="DD79" t="s">
        <v>291</v>
      </c>
      <c r="DE79">
        <v>6</v>
      </c>
      <c r="DF79">
        <v>110</v>
      </c>
      <c r="DG79">
        <v>952</v>
      </c>
      <c r="DH79">
        <v>1867</v>
      </c>
      <c r="DI79">
        <v>5754</v>
      </c>
      <c r="DJ79">
        <v>0</v>
      </c>
      <c r="DK79">
        <v>0</v>
      </c>
      <c r="DL79">
        <v>22</v>
      </c>
      <c r="DM79">
        <v>61</v>
      </c>
      <c r="DN79">
        <v>2317</v>
      </c>
      <c r="DO79">
        <v>30</v>
      </c>
      <c r="DP79">
        <v>4897.5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22</v>
      </c>
      <c r="DW79">
        <v>0</v>
      </c>
      <c r="DX79">
        <v>382</v>
      </c>
      <c r="DY79">
        <v>0</v>
      </c>
      <c r="DZ79">
        <v>23</v>
      </c>
      <c r="EA79">
        <v>0</v>
      </c>
      <c r="EB79">
        <v>143</v>
      </c>
      <c r="EC79">
        <v>7135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7135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5754</v>
      </c>
      <c r="FE79">
        <v>43998</v>
      </c>
      <c r="FF79" t="s">
        <v>1137</v>
      </c>
      <c r="FG79">
        <v>0.79880932963627471</v>
      </c>
      <c r="FH79">
        <v>2.3921056923829718</v>
      </c>
      <c r="FI79">
        <v>591</v>
      </c>
      <c r="FJ79">
        <v>225</v>
      </c>
      <c r="FK79">
        <v>131</v>
      </c>
      <c r="FL79">
        <v>617</v>
      </c>
      <c r="FM79">
        <v>1057340</v>
      </c>
      <c r="FN79">
        <v>2.0699999999999998</v>
      </c>
      <c r="FO79">
        <v>241811</v>
      </c>
      <c r="FP79">
        <v>0.56000000000000005</v>
      </c>
      <c r="FQ79">
        <v>476850</v>
      </c>
      <c r="FR79">
        <v>0.84</v>
      </c>
      <c r="FS79">
        <v>4</v>
      </c>
      <c r="FT79">
        <v>3</v>
      </c>
      <c r="FU79">
        <v>1</v>
      </c>
      <c r="FV79" t="s">
        <v>291</v>
      </c>
      <c r="FW79" t="s">
        <v>293</v>
      </c>
      <c r="FX79" t="s">
        <v>293</v>
      </c>
      <c r="FY79" t="s">
        <v>291</v>
      </c>
      <c r="FZ79" t="s">
        <v>1056</v>
      </c>
      <c r="GA79">
        <v>0</v>
      </c>
      <c r="GB79">
        <v>223</v>
      </c>
      <c r="GC79">
        <v>1</v>
      </c>
      <c r="GD79">
        <v>188</v>
      </c>
      <c r="GE79">
        <v>377</v>
      </c>
      <c r="GF79" t="s">
        <v>293</v>
      </c>
      <c r="GG79">
        <v>0</v>
      </c>
      <c r="GH79" t="s">
        <v>293</v>
      </c>
      <c r="GI79" t="s">
        <v>293</v>
      </c>
      <c r="GJ79" t="s">
        <v>293</v>
      </c>
      <c r="GK79" t="s">
        <v>293</v>
      </c>
      <c r="GL79" t="s">
        <v>293</v>
      </c>
      <c r="GM79" t="s">
        <v>293</v>
      </c>
      <c r="GN79" t="s">
        <v>293</v>
      </c>
      <c r="GO79" t="s">
        <v>293</v>
      </c>
      <c r="GP79" t="s">
        <v>293</v>
      </c>
      <c r="GQ79" t="s">
        <v>293</v>
      </c>
      <c r="GR79" t="s">
        <v>293</v>
      </c>
      <c r="GS79" t="s">
        <v>293</v>
      </c>
      <c r="GT79" t="s">
        <v>293</v>
      </c>
      <c r="GU79" t="s">
        <v>293</v>
      </c>
      <c r="GV79" t="s">
        <v>293</v>
      </c>
      <c r="GW79">
        <v>0</v>
      </c>
      <c r="GX79" t="s">
        <v>293</v>
      </c>
      <c r="GY79">
        <v>0</v>
      </c>
      <c r="GZ79" t="s">
        <v>293</v>
      </c>
      <c r="HA79">
        <v>0</v>
      </c>
      <c r="HB79" t="s">
        <v>293</v>
      </c>
      <c r="HC79">
        <v>0</v>
      </c>
      <c r="HD79">
        <v>0</v>
      </c>
      <c r="HE79" t="s">
        <v>293</v>
      </c>
      <c r="HF79">
        <v>0</v>
      </c>
      <c r="HG79" t="s">
        <v>293</v>
      </c>
      <c r="HH79" t="s">
        <v>293</v>
      </c>
      <c r="HI79">
        <v>0</v>
      </c>
      <c r="HJ79" t="s">
        <v>293</v>
      </c>
      <c r="HK79" t="s">
        <v>293</v>
      </c>
      <c r="HL79" t="s">
        <v>293</v>
      </c>
      <c r="HM79" t="s">
        <v>293</v>
      </c>
      <c r="HN79">
        <v>1731</v>
      </c>
      <c r="HO79">
        <v>7534</v>
      </c>
      <c r="HP79" t="s">
        <v>293</v>
      </c>
      <c r="HQ79" t="s">
        <v>293</v>
      </c>
      <c r="HR79" t="s">
        <v>293</v>
      </c>
      <c r="HS79" t="s">
        <v>293</v>
      </c>
      <c r="HT79" t="s">
        <v>293</v>
      </c>
      <c r="HU79" t="s">
        <v>293</v>
      </c>
      <c r="HV79" t="s">
        <v>293</v>
      </c>
      <c r="HW79" t="s">
        <v>293</v>
      </c>
      <c r="HX79" t="s">
        <v>293</v>
      </c>
      <c r="HY79" t="s">
        <v>293</v>
      </c>
      <c r="HZ79" t="s">
        <v>293</v>
      </c>
      <c r="IA79" t="s">
        <v>293</v>
      </c>
      <c r="IB79" t="s">
        <v>293</v>
      </c>
      <c r="IC79" t="s">
        <v>293</v>
      </c>
      <c r="ID79" t="s">
        <v>293</v>
      </c>
      <c r="IE79" s="3" t="s">
        <v>293</v>
      </c>
      <c r="IF79" s="3" t="s">
        <v>293</v>
      </c>
      <c r="IG79" t="s">
        <v>293</v>
      </c>
      <c r="IH79" t="s">
        <v>293</v>
      </c>
      <c r="II79" t="s">
        <v>293</v>
      </c>
      <c r="IJ79" t="s">
        <v>898</v>
      </c>
      <c r="IK79" t="s">
        <v>757</v>
      </c>
      <c r="IL79" s="88">
        <v>38292</v>
      </c>
      <c r="IM79" s="88">
        <v>39873</v>
      </c>
      <c r="IN79" t="s">
        <v>291</v>
      </c>
      <c r="IO79" t="s">
        <v>291</v>
      </c>
      <c r="IP79" t="s">
        <v>291</v>
      </c>
      <c r="IQ79" t="s">
        <v>293</v>
      </c>
      <c r="IR79" t="s">
        <v>293</v>
      </c>
      <c r="IS79" t="s">
        <v>328</v>
      </c>
      <c r="IT79">
        <v>2</v>
      </c>
    </row>
    <row r="80" spans="1:259" x14ac:dyDescent="0.2">
      <c r="A80">
        <v>76</v>
      </c>
      <c r="B80" t="s">
        <v>857</v>
      </c>
      <c r="C80" t="s">
        <v>1052</v>
      </c>
      <c r="D80">
        <v>389</v>
      </c>
      <c r="E80" t="s">
        <v>317</v>
      </c>
      <c r="F80">
        <v>40</v>
      </c>
      <c r="G80" t="s">
        <v>1179</v>
      </c>
      <c r="H80" t="s">
        <v>1180</v>
      </c>
      <c r="I80" t="s">
        <v>1181</v>
      </c>
      <c r="J80">
        <v>1775</v>
      </c>
      <c r="K80" t="s">
        <v>1182</v>
      </c>
      <c r="L80" t="s">
        <v>1183</v>
      </c>
      <c r="M80" t="s">
        <v>1184</v>
      </c>
      <c r="N80" t="s">
        <v>324</v>
      </c>
      <c r="O80" t="s">
        <v>293</v>
      </c>
      <c r="V80">
        <v>0</v>
      </c>
      <c r="W80">
        <v>0</v>
      </c>
      <c r="X80">
        <v>1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>
        <v>1</v>
      </c>
      <c r="AF80">
        <v>0</v>
      </c>
      <c r="AG80">
        <v>0</v>
      </c>
      <c r="AH80">
        <v>3</v>
      </c>
      <c r="AI80">
        <v>2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BK80">
        <v>2</v>
      </c>
      <c r="BL80">
        <v>4</v>
      </c>
      <c r="BM80" t="s">
        <v>1054</v>
      </c>
      <c r="BN80">
        <v>4</v>
      </c>
      <c r="BO80" t="s">
        <v>1054</v>
      </c>
      <c r="BP80">
        <v>1</v>
      </c>
      <c r="BQ80">
        <v>1</v>
      </c>
      <c r="BR80" t="s">
        <v>1054</v>
      </c>
      <c r="BV80" t="s">
        <v>293</v>
      </c>
      <c r="BW80" t="s">
        <v>291</v>
      </c>
      <c r="BX80" t="s">
        <v>293</v>
      </c>
      <c r="BY80">
        <v>0</v>
      </c>
      <c r="BZ80">
        <v>3</v>
      </c>
      <c r="CA80">
        <v>0</v>
      </c>
      <c r="CB80">
        <v>9</v>
      </c>
      <c r="CC80">
        <v>0</v>
      </c>
      <c r="CD80" s="2" t="s">
        <v>294</v>
      </c>
      <c r="CE80" s="3">
        <v>1</v>
      </c>
      <c r="CF80" s="2"/>
      <c r="CG80" s="2"/>
      <c r="CH80" s="2">
        <v>0.6875</v>
      </c>
      <c r="CI80" s="2">
        <v>2.7777777777777776E-2</v>
      </c>
      <c r="CJ80" s="2"/>
      <c r="CK80" s="2"/>
      <c r="CL80" t="s">
        <v>296</v>
      </c>
      <c r="CM80" s="2" t="s">
        <v>313</v>
      </c>
      <c r="CN80" s="3">
        <v>1</v>
      </c>
      <c r="CO80" s="2">
        <v>0.35416666666666669</v>
      </c>
      <c r="CP80" s="2">
        <v>0.69444444444444453</v>
      </c>
      <c r="CQ80" s="2"/>
      <c r="CR80" s="2"/>
      <c r="CS80" s="2"/>
      <c r="CT80" s="2"/>
      <c r="CV80">
        <v>404</v>
      </c>
      <c r="CW80">
        <v>305</v>
      </c>
      <c r="CX80">
        <v>500</v>
      </c>
      <c r="CY80" t="s">
        <v>291</v>
      </c>
      <c r="CZ80" t="s">
        <v>291</v>
      </c>
      <c r="DA80" t="s">
        <v>291</v>
      </c>
      <c r="DB80" t="s">
        <v>293</v>
      </c>
      <c r="DC80" t="s">
        <v>293</v>
      </c>
      <c r="DD80" t="s">
        <v>291</v>
      </c>
      <c r="DE80">
        <v>0</v>
      </c>
      <c r="DF80">
        <v>12</v>
      </c>
      <c r="DG80">
        <v>0</v>
      </c>
      <c r="DH80">
        <v>1347</v>
      </c>
      <c r="DI80">
        <v>2706</v>
      </c>
      <c r="DJ80">
        <v>0</v>
      </c>
      <c r="DK80">
        <v>338</v>
      </c>
      <c r="DL80">
        <v>9</v>
      </c>
      <c r="DM80">
        <v>0</v>
      </c>
      <c r="DN80">
        <v>0</v>
      </c>
      <c r="DO80">
        <v>0</v>
      </c>
      <c r="DP80">
        <v>709.75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8</v>
      </c>
      <c r="DW80">
        <v>0</v>
      </c>
      <c r="DX80">
        <v>35</v>
      </c>
      <c r="DY80">
        <v>0</v>
      </c>
      <c r="DZ80">
        <v>6</v>
      </c>
      <c r="EA80">
        <v>0</v>
      </c>
      <c r="EB80">
        <v>5</v>
      </c>
      <c r="EC80">
        <v>580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580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2706</v>
      </c>
      <c r="FE80">
        <v>15492</v>
      </c>
      <c r="FG80">
        <v>0.24010487144790257</v>
      </c>
      <c r="FH80">
        <v>1.746955345060893</v>
      </c>
      <c r="FL80">
        <v>557</v>
      </c>
      <c r="FM80">
        <v>1327020</v>
      </c>
      <c r="FN80">
        <v>4.9000000000000004</v>
      </c>
      <c r="FO80">
        <v>222330</v>
      </c>
      <c r="FP80">
        <v>2.8</v>
      </c>
      <c r="FQ80">
        <v>264914</v>
      </c>
      <c r="FR80">
        <v>5.78</v>
      </c>
      <c r="FS80">
        <v>3</v>
      </c>
      <c r="FT80">
        <v>1</v>
      </c>
      <c r="FU80">
        <v>1</v>
      </c>
      <c r="FV80" t="s">
        <v>291</v>
      </c>
      <c r="FW80" t="s">
        <v>291</v>
      </c>
      <c r="FX80" t="s">
        <v>291</v>
      </c>
      <c r="FY80" t="s">
        <v>291</v>
      </c>
      <c r="FZ80" t="s">
        <v>1056</v>
      </c>
      <c r="GA80">
        <v>0</v>
      </c>
      <c r="GB80">
        <v>158</v>
      </c>
      <c r="GC80">
        <v>0</v>
      </c>
      <c r="GD80">
        <v>125</v>
      </c>
      <c r="GE80">
        <v>250</v>
      </c>
      <c r="GF80" t="s">
        <v>343</v>
      </c>
      <c r="GG80">
        <v>15</v>
      </c>
      <c r="GH80" t="s">
        <v>293</v>
      </c>
      <c r="GI80" t="s">
        <v>293</v>
      </c>
      <c r="GJ80" t="s">
        <v>293</v>
      </c>
      <c r="GK80" t="s">
        <v>293</v>
      </c>
      <c r="GL80" t="s">
        <v>293</v>
      </c>
      <c r="GM80" t="s">
        <v>293</v>
      </c>
      <c r="GN80" t="s">
        <v>293</v>
      </c>
      <c r="GO80" t="s">
        <v>293</v>
      </c>
      <c r="GP80" t="s">
        <v>293</v>
      </c>
      <c r="GQ80" t="s">
        <v>293</v>
      </c>
      <c r="GR80" t="s">
        <v>293</v>
      </c>
      <c r="GS80" t="s">
        <v>293</v>
      </c>
      <c r="GT80" t="s">
        <v>293</v>
      </c>
      <c r="GU80" t="s">
        <v>293</v>
      </c>
      <c r="GV80" t="s">
        <v>293</v>
      </c>
      <c r="GW80">
        <v>0</v>
      </c>
      <c r="GX80" t="s">
        <v>293</v>
      </c>
      <c r="GY80">
        <v>0</v>
      </c>
      <c r="GZ80" t="s">
        <v>293</v>
      </c>
      <c r="HA80">
        <v>0</v>
      </c>
      <c r="HB80" t="s">
        <v>293</v>
      </c>
      <c r="HC80">
        <v>0</v>
      </c>
      <c r="HD80">
        <v>0</v>
      </c>
      <c r="HE80" t="s">
        <v>293</v>
      </c>
      <c r="HF80">
        <v>0</v>
      </c>
      <c r="HG80" t="s">
        <v>293</v>
      </c>
      <c r="HH80" t="s">
        <v>293</v>
      </c>
      <c r="HI80">
        <v>0</v>
      </c>
      <c r="HJ80">
        <v>2587</v>
      </c>
      <c r="HK80">
        <v>2587</v>
      </c>
      <c r="HL80">
        <v>11</v>
      </c>
      <c r="HM80">
        <v>1555</v>
      </c>
      <c r="HN80">
        <v>1345</v>
      </c>
      <c r="HO80">
        <v>1550</v>
      </c>
      <c r="HP80">
        <v>0</v>
      </c>
      <c r="HQ80">
        <v>0</v>
      </c>
      <c r="HR80">
        <v>0</v>
      </c>
      <c r="HS80">
        <v>35</v>
      </c>
      <c r="HT80">
        <v>0</v>
      </c>
      <c r="HU80" t="s">
        <v>293</v>
      </c>
      <c r="HV80" t="s">
        <v>293</v>
      </c>
      <c r="HW80" t="s">
        <v>293</v>
      </c>
      <c r="HX80" t="s">
        <v>293</v>
      </c>
      <c r="HY80" t="s">
        <v>293</v>
      </c>
      <c r="HZ80" t="s">
        <v>293</v>
      </c>
      <c r="IA80" t="s">
        <v>293</v>
      </c>
      <c r="IB80" t="s">
        <v>293</v>
      </c>
      <c r="IC80" t="s">
        <v>293</v>
      </c>
      <c r="ID80" t="s">
        <v>293</v>
      </c>
      <c r="IE80" s="3" t="s">
        <v>293</v>
      </c>
      <c r="IF80" s="3" t="s">
        <v>293</v>
      </c>
      <c r="IG80" t="s">
        <v>293</v>
      </c>
      <c r="IH80" t="s">
        <v>293</v>
      </c>
      <c r="II80" t="s">
        <v>293</v>
      </c>
      <c r="IJ80" t="s">
        <v>793</v>
      </c>
      <c r="IK80" t="s">
        <v>883</v>
      </c>
      <c r="IL80" s="88">
        <v>36617</v>
      </c>
      <c r="IM80" s="88">
        <v>41760</v>
      </c>
      <c r="IN80" t="s">
        <v>291</v>
      </c>
      <c r="IO80" t="s">
        <v>293</v>
      </c>
      <c r="IP80" t="s">
        <v>291</v>
      </c>
      <c r="IQ80" t="s">
        <v>293</v>
      </c>
      <c r="IR80" t="s">
        <v>291</v>
      </c>
      <c r="IS80" t="s">
        <v>328</v>
      </c>
      <c r="IT80">
        <v>6</v>
      </c>
      <c r="IY80" t="s">
        <v>302</v>
      </c>
    </row>
    <row r="81" spans="1:259" x14ac:dyDescent="0.2">
      <c r="A81">
        <v>77</v>
      </c>
      <c r="B81" t="s">
        <v>899</v>
      </c>
      <c r="C81" t="s">
        <v>900</v>
      </c>
      <c r="D81">
        <v>899</v>
      </c>
      <c r="E81" t="s">
        <v>317</v>
      </c>
      <c r="F81">
        <v>66</v>
      </c>
      <c r="G81" t="s">
        <v>902</v>
      </c>
      <c r="H81" t="s">
        <v>901</v>
      </c>
      <c r="I81" t="s">
        <v>1479</v>
      </c>
      <c r="J81" t="s">
        <v>286</v>
      </c>
      <c r="K81" t="s">
        <v>1480</v>
      </c>
      <c r="L81" t="s">
        <v>1481</v>
      </c>
      <c r="M81" t="s">
        <v>1482</v>
      </c>
      <c r="N81" t="s">
        <v>290</v>
      </c>
      <c r="O81" t="s">
        <v>291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3</v>
      </c>
      <c r="AE81">
        <v>8</v>
      </c>
      <c r="AF81">
        <v>0</v>
      </c>
      <c r="AG81">
        <v>0</v>
      </c>
      <c r="AH81">
        <v>12</v>
      </c>
      <c r="AI81">
        <v>3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1</v>
      </c>
      <c r="AR81">
        <v>8</v>
      </c>
      <c r="AS81">
        <v>8</v>
      </c>
      <c r="AT81" t="s">
        <v>1053</v>
      </c>
      <c r="BH81">
        <v>1</v>
      </c>
      <c r="BI81">
        <v>1</v>
      </c>
      <c r="BJ81" t="s">
        <v>1053</v>
      </c>
      <c r="BP81">
        <v>1</v>
      </c>
      <c r="BQ81">
        <v>1</v>
      </c>
      <c r="BR81" t="s">
        <v>1053</v>
      </c>
      <c r="BV81" t="s">
        <v>293</v>
      </c>
      <c r="BW81" t="s">
        <v>293</v>
      </c>
      <c r="BX81" t="s">
        <v>293</v>
      </c>
      <c r="BZ81">
        <v>5</v>
      </c>
      <c r="CA81">
        <v>0</v>
      </c>
      <c r="CB81">
        <v>9</v>
      </c>
      <c r="CC81">
        <v>0</v>
      </c>
      <c r="CD81" s="2" t="s">
        <v>294</v>
      </c>
      <c r="CE81" s="3">
        <v>1</v>
      </c>
      <c r="CF81" s="2"/>
      <c r="CG81" s="2"/>
      <c r="CH81" s="2">
        <v>0.66666666666666663</v>
      </c>
      <c r="CI81" s="2">
        <v>0.375</v>
      </c>
      <c r="CJ81" s="2"/>
      <c r="CK81" s="2"/>
      <c r="CL81" t="s">
        <v>295</v>
      </c>
      <c r="CM81" s="2" t="s">
        <v>313</v>
      </c>
      <c r="CN81" s="3">
        <v>1</v>
      </c>
      <c r="CO81" s="2">
        <v>0.33333333333333331</v>
      </c>
      <c r="CP81" s="2">
        <v>0.6875</v>
      </c>
      <c r="CQ81" s="2"/>
      <c r="CR81" s="2"/>
      <c r="CS81" s="2"/>
      <c r="CT81" s="2"/>
      <c r="CU81" t="s">
        <v>1055</v>
      </c>
      <c r="CV81">
        <v>936</v>
      </c>
      <c r="CW81">
        <v>0</v>
      </c>
      <c r="CX81">
        <v>3957</v>
      </c>
      <c r="CY81" t="s">
        <v>291</v>
      </c>
      <c r="CZ81" t="s">
        <v>291</v>
      </c>
      <c r="DA81" t="s">
        <v>291</v>
      </c>
      <c r="DB81" t="s">
        <v>291</v>
      </c>
      <c r="DC81" t="s">
        <v>291</v>
      </c>
      <c r="DD81" t="s">
        <v>291</v>
      </c>
      <c r="DE81">
        <v>210</v>
      </c>
      <c r="DF81">
        <v>66</v>
      </c>
      <c r="DG81">
        <v>6080</v>
      </c>
      <c r="DH81">
        <v>2748</v>
      </c>
      <c r="DI81">
        <v>17932</v>
      </c>
      <c r="DJ81">
        <v>79</v>
      </c>
      <c r="DK81">
        <v>2744</v>
      </c>
      <c r="DL81">
        <v>117</v>
      </c>
      <c r="DM81">
        <v>17</v>
      </c>
      <c r="DN81">
        <v>2229</v>
      </c>
      <c r="DO81">
        <v>415</v>
      </c>
      <c r="DP81">
        <v>12140.75</v>
      </c>
      <c r="DQ81">
        <v>0</v>
      </c>
      <c r="DR81">
        <v>0</v>
      </c>
      <c r="DS81">
        <v>0</v>
      </c>
      <c r="DT81">
        <v>0</v>
      </c>
      <c r="DU81">
        <v>9</v>
      </c>
      <c r="DV81">
        <v>68</v>
      </c>
      <c r="DW81">
        <v>492</v>
      </c>
      <c r="DX81">
        <v>2149</v>
      </c>
      <c r="DY81">
        <v>3</v>
      </c>
      <c r="DZ81">
        <v>16</v>
      </c>
      <c r="EA81">
        <v>22</v>
      </c>
      <c r="EB81">
        <v>129</v>
      </c>
      <c r="EC81">
        <v>30100</v>
      </c>
      <c r="ED81">
        <v>47</v>
      </c>
      <c r="EE81">
        <v>4</v>
      </c>
      <c r="EF81">
        <v>0</v>
      </c>
      <c r="EG81">
        <v>0</v>
      </c>
      <c r="EH81">
        <v>1</v>
      </c>
      <c r="EI81">
        <v>0</v>
      </c>
      <c r="EJ81">
        <v>530</v>
      </c>
      <c r="EK81">
        <v>30630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21</v>
      </c>
      <c r="ET81">
        <v>0</v>
      </c>
      <c r="EU81">
        <v>42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17974</v>
      </c>
      <c r="FE81">
        <v>60119</v>
      </c>
      <c r="FG81">
        <v>0.66039762837249782</v>
      </c>
      <c r="FH81">
        <v>1.0900601972729911</v>
      </c>
      <c r="FL81">
        <v>1799</v>
      </c>
      <c r="FM81">
        <v>2775182</v>
      </c>
      <c r="FN81">
        <v>1.8</v>
      </c>
      <c r="FO81">
        <v>1054388</v>
      </c>
      <c r="FP81">
        <v>1</v>
      </c>
      <c r="FQ81">
        <v>2022076</v>
      </c>
      <c r="FR81">
        <v>0.8</v>
      </c>
      <c r="FS81">
        <v>3</v>
      </c>
      <c r="FT81">
        <v>3</v>
      </c>
      <c r="FU81">
        <v>1</v>
      </c>
      <c r="FV81" t="s">
        <v>291</v>
      </c>
      <c r="FW81" t="s">
        <v>293</v>
      </c>
      <c r="FX81" t="s">
        <v>293</v>
      </c>
      <c r="FY81" t="s">
        <v>291</v>
      </c>
      <c r="FZ81" t="s">
        <v>1058</v>
      </c>
      <c r="GA81">
        <v>4</v>
      </c>
      <c r="GB81">
        <v>235</v>
      </c>
      <c r="GC81">
        <v>2</v>
      </c>
      <c r="GD81">
        <v>204</v>
      </c>
      <c r="GE81">
        <v>410</v>
      </c>
      <c r="GF81">
        <v>0</v>
      </c>
      <c r="GG81">
        <v>0</v>
      </c>
      <c r="GH81" t="s">
        <v>293</v>
      </c>
      <c r="GI81" t="s">
        <v>293</v>
      </c>
      <c r="GJ81" t="s">
        <v>293</v>
      </c>
      <c r="GK81" t="s">
        <v>293</v>
      </c>
      <c r="GL81" t="s">
        <v>293</v>
      </c>
      <c r="GM81" t="s">
        <v>293</v>
      </c>
      <c r="GN81" t="s">
        <v>293</v>
      </c>
      <c r="GO81" t="s">
        <v>293</v>
      </c>
      <c r="GP81" t="s">
        <v>293</v>
      </c>
      <c r="GQ81" t="s">
        <v>293</v>
      </c>
      <c r="GR81" t="s">
        <v>293</v>
      </c>
      <c r="GS81" t="s">
        <v>293</v>
      </c>
      <c r="GT81" t="s">
        <v>293</v>
      </c>
      <c r="GU81" t="s">
        <v>293</v>
      </c>
      <c r="GV81" t="s">
        <v>293</v>
      </c>
      <c r="GW81" t="s">
        <v>293</v>
      </c>
      <c r="GX81" t="s">
        <v>293</v>
      </c>
      <c r="GY81" t="s">
        <v>293</v>
      </c>
      <c r="GZ81" t="s">
        <v>293</v>
      </c>
      <c r="HA81" t="s">
        <v>293</v>
      </c>
      <c r="HB81" t="s">
        <v>293</v>
      </c>
      <c r="HC81" t="s">
        <v>293</v>
      </c>
      <c r="HD81" t="s">
        <v>293</v>
      </c>
      <c r="HE81" t="s">
        <v>293</v>
      </c>
      <c r="HF81" t="s">
        <v>293</v>
      </c>
      <c r="HG81" t="s">
        <v>293</v>
      </c>
      <c r="HH81" t="s">
        <v>293</v>
      </c>
      <c r="HI81" t="s">
        <v>293</v>
      </c>
      <c r="HJ81">
        <v>6927</v>
      </c>
      <c r="HK81">
        <v>6927</v>
      </c>
      <c r="HL81" t="s">
        <v>293</v>
      </c>
      <c r="HM81" t="s">
        <v>293</v>
      </c>
      <c r="HN81">
        <v>5314</v>
      </c>
      <c r="HO81">
        <v>12813</v>
      </c>
      <c r="HP81" t="s">
        <v>293</v>
      </c>
      <c r="HQ81" t="s">
        <v>293</v>
      </c>
      <c r="HR81" t="s">
        <v>293</v>
      </c>
      <c r="HS81">
        <v>626</v>
      </c>
      <c r="HT81" t="s">
        <v>293</v>
      </c>
      <c r="HU81" t="s">
        <v>293</v>
      </c>
      <c r="HV81" t="s">
        <v>293</v>
      </c>
      <c r="HW81" t="s">
        <v>293</v>
      </c>
      <c r="HX81" t="s">
        <v>293</v>
      </c>
      <c r="HY81" t="s">
        <v>293</v>
      </c>
      <c r="HZ81" t="s">
        <v>293</v>
      </c>
      <c r="IA81" t="s">
        <v>293</v>
      </c>
      <c r="IB81" t="s">
        <v>293</v>
      </c>
      <c r="IC81" t="s">
        <v>293</v>
      </c>
      <c r="ID81" t="s">
        <v>293</v>
      </c>
      <c r="IE81" s="3" t="s">
        <v>293</v>
      </c>
      <c r="IF81" s="3" t="s">
        <v>293</v>
      </c>
      <c r="IG81" t="s">
        <v>293</v>
      </c>
      <c r="IH81" t="s">
        <v>293</v>
      </c>
      <c r="II81" t="s">
        <v>293</v>
      </c>
      <c r="IJ81" t="s">
        <v>384</v>
      </c>
      <c r="IK81" t="s">
        <v>904</v>
      </c>
      <c r="IL81" s="88">
        <v>34669</v>
      </c>
      <c r="IM81" s="88">
        <v>34669</v>
      </c>
      <c r="IN81" t="s">
        <v>291</v>
      </c>
      <c r="IO81" t="s">
        <v>291</v>
      </c>
      <c r="IP81" t="s">
        <v>291</v>
      </c>
      <c r="IQ81" t="s">
        <v>293</v>
      </c>
      <c r="IR81" t="s">
        <v>291</v>
      </c>
      <c r="IS81" t="s">
        <v>328</v>
      </c>
      <c r="IT81">
        <v>6</v>
      </c>
      <c r="IU81" t="s">
        <v>905</v>
      </c>
      <c r="IV81">
        <v>4</v>
      </c>
    </row>
    <row r="82" spans="1:259" x14ac:dyDescent="0.2">
      <c r="A82">
        <v>78</v>
      </c>
      <c r="B82" t="s">
        <v>906</v>
      </c>
      <c r="C82" t="s">
        <v>907</v>
      </c>
      <c r="D82">
        <v>1156</v>
      </c>
      <c r="E82" t="s">
        <v>317</v>
      </c>
      <c r="F82">
        <v>119</v>
      </c>
      <c r="G82" t="s">
        <v>908</v>
      </c>
      <c r="H82" t="s">
        <v>1483</v>
      </c>
      <c r="I82" t="s">
        <v>909</v>
      </c>
      <c r="J82">
        <v>6245</v>
      </c>
      <c r="K82" t="s">
        <v>910</v>
      </c>
      <c r="L82" t="s">
        <v>911</v>
      </c>
      <c r="M82" t="s">
        <v>912</v>
      </c>
      <c r="N82" t="s">
        <v>322</v>
      </c>
      <c r="O82" t="s">
        <v>293</v>
      </c>
      <c r="P82" t="s">
        <v>1185</v>
      </c>
      <c r="Q82" t="s">
        <v>1484</v>
      </c>
      <c r="R82" t="s">
        <v>293</v>
      </c>
      <c r="S82" t="s">
        <v>910</v>
      </c>
      <c r="T82" t="s">
        <v>913</v>
      </c>
      <c r="U82" t="s">
        <v>291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1</v>
      </c>
      <c r="AC82">
        <v>1</v>
      </c>
      <c r="AD82">
        <v>2</v>
      </c>
      <c r="AE82">
        <v>7</v>
      </c>
      <c r="AF82">
        <v>0</v>
      </c>
      <c r="AG82">
        <v>0</v>
      </c>
      <c r="AH82">
        <v>11</v>
      </c>
      <c r="AI82">
        <v>4</v>
      </c>
      <c r="AJ82">
        <v>0</v>
      </c>
      <c r="AK82">
        <v>0</v>
      </c>
      <c r="AL82">
        <v>0.25</v>
      </c>
      <c r="AM82">
        <v>0.25</v>
      </c>
      <c r="AN82">
        <v>0</v>
      </c>
      <c r="AO82">
        <v>0</v>
      </c>
      <c r="AP82">
        <v>0</v>
      </c>
      <c r="AQ82">
        <v>0</v>
      </c>
      <c r="AR82">
        <v>2</v>
      </c>
      <c r="AS82">
        <v>4</v>
      </c>
      <c r="AT82" t="s">
        <v>1053</v>
      </c>
      <c r="AU82">
        <v>40</v>
      </c>
      <c r="AV82">
        <v>60</v>
      </c>
      <c r="AW82" t="s">
        <v>1054</v>
      </c>
      <c r="AX82">
        <v>60</v>
      </c>
      <c r="AY82" t="s">
        <v>1054</v>
      </c>
      <c r="BH82">
        <v>6</v>
      </c>
      <c r="BI82">
        <v>6</v>
      </c>
      <c r="BJ82" t="s">
        <v>1053</v>
      </c>
      <c r="BV82" t="s">
        <v>291</v>
      </c>
      <c r="BW82" t="s">
        <v>291</v>
      </c>
      <c r="BX82" t="s">
        <v>293</v>
      </c>
      <c r="BY82">
        <v>1</v>
      </c>
      <c r="BZ82">
        <v>6</v>
      </c>
      <c r="CA82">
        <v>5</v>
      </c>
      <c r="CB82">
        <v>0</v>
      </c>
      <c r="CC82">
        <v>0</v>
      </c>
      <c r="CD82" s="2" t="s">
        <v>311</v>
      </c>
      <c r="CE82" s="3">
        <v>1</v>
      </c>
      <c r="CF82" s="2">
        <v>0.72916666666666663</v>
      </c>
      <c r="CG82" s="2">
        <v>0.375</v>
      </c>
      <c r="CH82" s="2">
        <v>0</v>
      </c>
      <c r="CI82" s="2">
        <v>0</v>
      </c>
      <c r="CJ82" s="2"/>
      <c r="CK82" s="2"/>
      <c r="CL82" t="s">
        <v>964</v>
      </c>
      <c r="CM82" s="2" t="s">
        <v>313</v>
      </c>
      <c r="CN82" s="3">
        <v>1</v>
      </c>
      <c r="CO82" s="2">
        <v>0.375</v>
      </c>
      <c r="CP82" s="2">
        <v>0.72916666666666663</v>
      </c>
      <c r="CQ82" s="2"/>
      <c r="CR82" s="2"/>
      <c r="CS82" s="2"/>
      <c r="CT82" s="2"/>
      <c r="CU82" t="s">
        <v>1162</v>
      </c>
      <c r="CV82" t="s">
        <v>1485</v>
      </c>
      <c r="CW82" t="s">
        <v>1485</v>
      </c>
      <c r="CX82" t="s">
        <v>1485</v>
      </c>
      <c r="CY82" t="s">
        <v>291</v>
      </c>
      <c r="CZ82" t="s">
        <v>291</v>
      </c>
      <c r="DA82" t="s">
        <v>291</v>
      </c>
      <c r="DB82" t="s">
        <v>291</v>
      </c>
      <c r="DC82" t="s">
        <v>293</v>
      </c>
      <c r="DD82" t="s">
        <v>291</v>
      </c>
      <c r="DE82">
        <v>77</v>
      </c>
      <c r="DF82">
        <v>7</v>
      </c>
      <c r="DG82">
        <v>7005</v>
      </c>
      <c r="DH82">
        <v>302</v>
      </c>
      <c r="DI82">
        <v>14698</v>
      </c>
      <c r="DJ82">
        <v>24</v>
      </c>
      <c r="DK82">
        <v>2230</v>
      </c>
      <c r="DL82">
        <v>282</v>
      </c>
      <c r="DM82">
        <v>0</v>
      </c>
      <c r="DN82">
        <v>944</v>
      </c>
      <c r="DO82">
        <v>17</v>
      </c>
      <c r="DP82">
        <v>7497.5</v>
      </c>
      <c r="DQ82">
        <v>5</v>
      </c>
      <c r="DR82">
        <v>0</v>
      </c>
      <c r="DS82">
        <v>0</v>
      </c>
      <c r="DT82">
        <v>0</v>
      </c>
      <c r="DU82">
        <v>37</v>
      </c>
      <c r="DV82">
        <v>87</v>
      </c>
      <c r="DW82">
        <v>1610</v>
      </c>
      <c r="DX82">
        <v>736</v>
      </c>
      <c r="DY82">
        <v>107</v>
      </c>
      <c r="DZ82">
        <v>221</v>
      </c>
      <c r="EA82">
        <v>97</v>
      </c>
      <c r="EB82">
        <v>350</v>
      </c>
      <c r="EC82">
        <v>37945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37945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14698</v>
      </c>
      <c r="FE82">
        <v>59363</v>
      </c>
      <c r="FF82">
        <v>911</v>
      </c>
      <c r="FG82">
        <v>0.48237148555619891</v>
      </c>
      <c r="FH82">
        <v>1.2730918527096873</v>
      </c>
      <c r="FI82">
        <v>1413</v>
      </c>
      <c r="FJ82">
        <v>464</v>
      </c>
      <c r="FK82">
        <v>490</v>
      </c>
      <c r="FL82">
        <v>1529</v>
      </c>
      <c r="FM82">
        <v>1229414</v>
      </c>
      <c r="FN82">
        <v>0.98</v>
      </c>
      <c r="FO82">
        <v>596861</v>
      </c>
      <c r="FP82">
        <v>1.3</v>
      </c>
      <c r="FQ82">
        <v>514398</v>
      </c>
      <c r="FR82">
        <v>0.17</v>
      </c>
      <c r="FS82">
        <v>1</v>
      </c>
      <c r="FT82">
        <v>3</v>
      </c>
      <c r="FU82">
        <v>1</v>
      </c>
      <c r="FV82" t="s">
        <v>291</v>
      </c>
      <c r="FW82" t="s">
        <v>291</v>
      </c>
      <c r="FX82" t="s">
        <v>293</v>
      </c>
      <c r="FY82" t="s">
        <v>291</v>
      </c>
      <c r="FZ82" t="s">
        <v>1058</v>
      </c>
      <c r="GA82">
        <v>29</v>
      </c>
      <c r="GB82">
        <v>452</v>
      </c>
      <c r="GC82">
        <v>27</v>
      </c>
      <c r="GD82">
        <v>409</v>
      </c>
      <c r="GE82">
        <v>845</v>
      </c>
      <c r="GF82" t="s">
        <v>570</v>
      </c>
      <c r="GG82">
        <v>82</v>
      </c>
      <c r="GH82">
        <v>12</v>
      </c>
      <c r="GI82" t="s">
        <v>293</v>
      </c>
      <c r="GJ82">
        <v>82</v>
      </c>
      <c r="GK82">
        <v>1</v>
      </c>
      <c r="GL82">
        <v>29</v>
      </c>
      <c r="GM82" t="s">
        <v>293</v>
      </c>
      <c r="GN82" t="s">
        <v>293</v>
      </c>
      <c r="GO82" t="s">
        <v>293</v>
      </c>
      <c r="GP82" t="s">
        <v>293</v>
      </c>
      <c r="GQ82" t="s">
        <v>293</v>
      </c>
      <c r="GR82" t="s">
        <v>293</v>
      </c>
      <c r="GS82" t="s">
        <v>293</v>
      </c>
      <c r="GT82" t="s">
        <v>293</v>
      </c>
      <c r="GU82" t="s">
        <v>293</v>
      </c>
      <c r="GV82" t="s">
        <v>293</v>
      </c>
      <c r="GW82">
        <v>0</v>
      </c>
      <c r="GX82" t="s">
        <v>293</v>
      </c>
      <c r="GY82">
        <v>0</v>
      </c>
      <c r="GZ82" t="s">
        <v>293</v>
      </c>
      <c r="HA82">
        <v>0</v>
      </c>
      <c r="HB82" t="s">
        <v>293</v>
      </c>
      <c r="HC82">
        <v>0</v>
      </c>
      <c r="HD82">
        <v>0</v>
      </c>
      <c r="HE82" t="s">
        <v>293</v>
      </c>
      <c r="HF82">
        <v>0</v>
      </c>
      <c r="HG82" t="s">
        <v>293</v>
      </c>
      <c r="HH82">
        <v>0</v>
      </c>
      <c r="HI82">
        <v>0</v>
      </c>
      <c r="HJ82">
        <v>28557</v>
      </c>
      <c r="HK82">
        <v>28557</v>
      </c>
      <c r="HL82">
        <v>256</v>
      </c>
      <c r="HM82">
        <v>772</v>
      </c>
      <c r="HN82">
        <v>8442</v>
      </c>
      <c r="HO82">
        <v>8775</v>
      </c>
      <c r="HP82">
        <v>0</v>
      </c>
      <c r="HQ82">
        <v>2</v>
      </c>
      <c r="HR82">
        <v>0</v>
      </c>
      <c r="HS82">
        <v>24</v>
      </c>
      <c r="HT82" t="s">
        <v>293</v>
      </c>
      <c r="HU82" t="s">
        <v>293</v>
      </c>
      <c r="HV82" t="s">
        <v>293</v>
      </c>
      <c r="HW82" t="s">
        <v>293</v>
      </c>
      <c r="HX82" t="s">
        <v>293</v>
      </c>
      <c r="HY82" t="s">
        <v>293</v>
      </c>
      <c r="HZ82" t="s">
        <v>293</v>
      </c>
      <c r="IA82" t="s">
        <v>293</v>
      </c>
      <c r="IB82" t="s">
        <v>293</v>
      </c>
      <c r="IC82" t="s">
        <v>293</v>
      </c>
      <c r="ID82" t="s">
        <v>293</v>
      </c>
      <c r="IE82" s="3" t="s">
        <v>293</v>
      </c>
      <c r="IF82" s="3" t="s">
        <v>293</v>
      </c>
      <c r="IG82" t="s">
        <v>293</v>
      </c>
      <c r="IH82" t="s">
        <v>293</v>
      </c>
      <c r="II82" t="s">
        <v>293</v>
      </c>
      <c r="IJ82" t="s">
        <v>326</v>
      </c>
      <c r="IK82" t="s">
        <v>327</v>
      </c>
      <c r="IL82" s="88">
        <v>35462</v>
      </c>
      <c r="IM82" s="88">
        <v>38077</v>
      </c>
      <c r="IN82" t="s">
        <v>291</v>
      </c>
      <c r="IO82" t="s">
        <v>291</v>
      </c>
      <c r="IP82" t="s">
        <v>291</v>
      </c>
      <c r="IQ82" t="s">
        <v>291</v>
      </c>
      <c r="IR82" t="s">
        <v>291</v>
      </c>
      <c r="IS82" t="s">
        <v>724</v>
      </c>
      <c r="IT82">
        <v>6</v>
      </c>
    </row>
    <row r="83" spans="1:259" x14ac:dyDescent="0.2">
      <c r="A83">
        <v>79</v>
      </c>
      <c r="B83" t="s">
        <v>914</v>
      </c>
      <c r="C83" t="s">
        <v>915</v>
      </c>
      <c r="D83">
        <v>835</v>
      </c>
      <c r="E83" t="s">
        <v>828</v>
      </c>
      <c r="F83">
        <v>126</v>
      </c>
      <c r="G83" t="s">
        <v>917</v>
      </c>
      <c r="H83" t="s">
        <v>916</v>
      </c>
      <c r="I83" t="s">
        <v>918</v>
      </c>
      <c r="J83">
        <v>4361</v>
      </c>
      <c r="K83" t="s">
        <v>919</v>
      </c>
      <c r="L83" t="s">
        <v>920</v>
      </c>
      <c r="M83" t="s">
        <v>1486</v>
      </c>
      <c r="N83" t="s">
        <v>290</v>
      </c>
      <c r="O83" t="s">
        <v>293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1</v>
      </c>
      <c r="AE83">
        <v>4</v>
      </c>
      <c r="AF83">
        <v>0</v>
      </c>
      <c r="AG83">
        <v>0</v>
      </c>
      <c r="AH83">
        <v>5</v>
      </c>
      <c r="AI83">
        <v>2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3</v>
      </c>
      <c r="AS83">
        <v>2</v>
      </c>
      <c r="AT83" t="s">
        <v>1053</v>
      </c>
      <c r="AU83">
        <v>19</v>
      </c>
      <c r="AV83">
        <v>29</v>
      </c>
      <c r="AW83" t="s">
        <v>1054</v>
      </c>
      <c r="AX83">
        <v>29</v>
      </c>
      <c r="AY83" t="s">
        <v>1054</v>
      </c>
      <c r="BH83">
        <v>1</v>
      </c>
      <c r="BI83">
        <v>1</v>
      </c>
      <c r="BJ83" t="s">
        <v>1053</v>
      </c>
      <c r="BP83">
        <v>1</v>
      </c>
      <c r="BQ83">
        <v>3</v>
      </c>
      <c r="BR83" t="s">
        <v>383</v>
      </c>
      <c r="BV83" t="s">
        <v>291</v>
      </c>
      <c r="BW83" t="s">
        <v>293</v>
      </c>
      <c r="BX83" t="s">
        <v>293</v>
      </c>
      <c r="BY83">
        <v>0</v>
      </c>
      <c r="BZ83">
        <v>4</v>
      </c>
      <c r="CA83">
        <v>0</v>
      </c>
      <c r="CB83">
        <v>4</v>
      </c>
      <c r="CC83">
        <v>0</v>
      </c>
      <c r="CD83" s="2" t="s">
        <v>311</v>
      </c>
      <c r="CE83" s="3">
        <v>1</v>
      </c>
      <c r="CF83" s="2">
        <v>0.70833333333333337</v>
      </c>
      <c r="CG83" s="2">
        <v>0.36458333333333331</v>
      </c>
      <c r="CH83" s="2">
        <v>0</v>
      </c>
      <c r="CI83" s="2">
        <v>0</v>
      </c>
      <c r="CJ83" s="2"/>
      <c r="CK83" s="2"/>
      <c r="CL83" t="s">
        <v>295</v>
      </c>
      <c r="CM83" s="2" t="s">
        <v>313</v>
      </c>
      <c r="CN83" s="3">
        <v>1</v>
      </c>
      <c r="CO83" s="2">
        <v>0.36458333333333331</v>
      </c>
      <c r="CP83" s="2">
        <v>0.70833333333333337</v>
      </c>
      <c r="CQ83" s="2"/>
      <c r="CR83" s="2"/>
      <c r="CS83" s="2"/>
      <c r="CT83" s="2"/>
      <c r="CU83" t="s">
        <v>1055</v>
      </c>
      <c r="CV83">
        <v>365</v>
      </c>
      <c r="CW83">
        <v>488</v>
      </c>
      <c r="CX83">
        <v>1752</v>
      </c>
      <c r="CY83" t="s">
        <v>291</v>
      </c>
      <c r="CZ83" t="s">
        <v>291</v>
      </c>
      <c r="DA83" t="s">
        <v>291</v>
      </c>
      <c r="DB83" t="s">
        <v>291</v>
      </c>
      <c r="DC83" t="s">
        <v>293</v>
      </c>
      <c r="DD83" t="s">
        <v>291</v>
      </c>
      <c r="DE83">
        <v>383</v>
      </c>
      <c r="DF83">
        <v>162</v>
      </c>
      <c r="DG83">
        <v>2548</v>
      </c>
      <c r="DH83">
        <v>1182</v>
      </c>
      <c r="DI83">
        <v>8005</v>
      </c>
      <c r="DJ83">
        <v>645</v>
      </c>
      <c r="DK83">
        <v>740</v>
      </c>
      <c r="DL83">
        <v>64</v>
      </c>
      <c r="DM83">
        <v>211</v>
      </c>
      <c r="DN83">
        <v>315</v>
      </c>
      <c r="DO83">
        <v>12</v>
      </c>
      <c r="DP83">
        <v>3254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18</v>
      </c>
      <c r="DW83">
        <v>0</v>
      </c>
      <c r="DX83">
        <v>1397</v>
      </c>
      <c r="DY83">
        <v>0</v>
      </c>
      <c r="DZ83">
        <v>0</v>
      </c>
      <c r="EA83">
        <v>0</v>
      </c>
      <c r="EB83">
        <v>0</v>
      </c>
      <c r="EC83">
        <v>14060</v>
      </c>
      <c r="ED83">
        <v>0</v>
      </c>
      <c r="EE83">
        <v>3</v>
      </c>
      <c r="EF83">
        <v>0</v>
      </c>
      <c r="EG83">
        <v>0</v>
      </c>
      <c r="EH83">
        <v>0</v>
      </c>
      <c r="EI83">
        <v>0</v>
      </c>
      <c r="EJ83">
        <v>30</v>
      </c>
      <c r="EK83">
        <v>14090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17</v>
      </c>
      <c r="ES83">
        <v>0</v>
      </c>
      <c r="ET83">
        <v>41</v>
      </c>
      <c r="EU83">
        <v>99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8104</v>
      </c>
      <c r="FE83">
        <v>40160</v>
      </c>
      <c r="FF83">
        <v>469</v>
      </c>
      <c r="FG83">
        <v>0.397216796875</v>
      </c>
      <c r="FH83">
        <v>1.6341145833333333</v>
      </c>
      <c r="FI83">
        <v>776</v>
      </c>
      <c r="FJ83">
        <v>219</v>
      </c>
      <c r="FK83">
        <v>204</v>
      </c>
      <c r="FL83">
        <v>1025</v>
      </c>
      <c r="FM83">
        <v>98028</v>
      </c>
      <c r="FN83">
        <v>0.15</v>
      </c>
      <c r="FO83">
        <v>156724</v>
      </c>
      <c r="FP83">
        <v>0.56999999999999995</v>
      </c>
      <c r="FQ83">
        <v>0</v>
      </c>
      <c r="FR83">
        <v>0</v>
      </c>
      <c r="FS83">
        <v>1</v>
      </c>
      <c r="FT83">
        <v>3</v>
      </c>
      <c r="FU83">
        <v>1</v>
      </c>
      <c r="FV83" t="s">
        <v>291</v>
      </c>
      <c r="FW83" t="s">
        <v>293</v>
      </c>
      <c r="FX83" t="s">
        <v>293</v>
      </c>
      <c r="FY83" t="s">
        <v>291</v>
      </c>
      <c r="FZ83" t="s">
        <v>1058</v>
      </c>
      <c r="GA83">
        <v>12</v>
      </c>
      <c r="GB83">
        <v>48</v>
      </c>
      <c r="GC83">
        <v>12</v>
      </c>
      <c r="GD83">
        <v>38</v>
      </c>
      <c r="GE83">
        <v>88</v>
      </c>
      <c r="GF83" t="s">
        <v>293</v>
      </c>
      <c r="GG83">
        <v>0</v>
      </c>
      <c r="GH83" t="s">
        <v>293</v>
      </c>
      <c r="GI83" t="s">
        <v>293</v>
      </c>
      <c r="GJ83" t="s">
        <v>293</v>
      </c>
      <c r="GK83" t="s">
        <v>293</v>
      </c>
      <c r="GL83" t="s">
        <v>293</v>
      </c>
      <c r="GM83" t="s">
        <v>293</v>
      </c>
      <c r="GN83" t="s">
        <v>293</v>
      </c>
      <c r="GO83" t="s">
        <v>293</v>
      </c>
      <c r="GP83" t="s">
        <v>293</v>
      </c>
      <c r="GQ83" t="s">
        <v>293</v>
      </c>
      <c r="GR83">
        <v>19</v>
      </c>
      <c r="GS83" t="s">
        <v>293</v>
      </c>
      <c r="GT83">
        <v>1</v>
      </c>
      <c r="GU83">
        <v>1</v>
      </c>
      <c r="GV83">
        <v>6</v>
      </c>
      <c r="GW83">
        <v>0</v>
      </c>
      <c r="GX83" t="s">
        <v>419</v>
      </c>
      <c r="GY83">
        <v>3</v>
      </c>
      <c r="GZ83" t="s">
        <v>617</v>
      </c>
      <c r="HA83">
        <v>13</v>
      </c>
      <c r="HB83" t="s">
        <v>617</v>
      </c>
      <c r="HC83">
        <v>6</v>
      </c>
      <c r="HD83">
        <v>3</v>
      </c>
      <c r="HE83" t="s">
        <v>297</v>
      </c>
      <c r="HF83">
        <v>3</v>
      </c>
      <c r="HG83" t="s">
        <v>1487</v>
      </c>
      <c r="HH83" t="s">
        <v>1488</v>
      </c>
      <c r="HI83">
        <v>1</v>
      </c>
      <c r="HJ83">
        <v>4815</v>
      </c>
      <c r="HK83">
        <v>4815</v>
      </c>
      <c r="HL83">
        <v>263</v>
      </c>
      <c r="HM83">
        <v>390</v>
      </c>
      <c r="HN83">
        <v>3109</v>
      </c>
      <c r="HO83">
        <v>6157</v>
      </c>
      <c r="HP83">
        <v>0</v>
      </c>
      <c r="HQ83">
        <v>0</v>
      </c>
      <c r="HR83">
        <v>0</v>
      </c>
      <c r="HS83">
        <v>0</v>
      </c>
      <c r="HT83" t="s">
        <v>293</v>
      </c>
      <c r="HU83" t="s">
        <v>293</v>
      </c>
      <c r="HV83" t="s">
        <v>293</v>
      </c>
      <c r="HW83">
        <v>0</v>
      </c>
      <c r="HX83">
        <v>20</v>
      </c>
      <c r="HY83" t="s">
        <v>293</v>
      </c>
      <c r="HZ83" t="s">
        <v>293</v>
      </c>
      <c r="IA83" t="s">
        <v>293</v>
      </c>
      <c r="IB83" t="s">
        <v>293</v>
      </c>
      <c r="IC83" t="s">
        <v>293</v>
      </c>
      <c r="ID83" t="s">
        <v>293</v>
      </c>
      <c r="IE83" s="3" t="s">
        <v>293</v>
      </c>
      <c r="IF83" s="3" t="s">
        <v>293</v>
      </c>
      <c r="IG83" t="s">
        <v>293</v>
      </c>
      <c r="IH83" t="s">
        <v>293</v>
      </c>
      <c r="II83" t="s">
        <v>293</v>
      </c>
      <c r="IJ83" t="s">
        <v>427</v>
      </c>
      <c r="IK83" t="s">
        <v>385</v>
      </c>
      <c r="IL83" s="88">
        <v>38078</v>
      </c>
      <c r="IM83" s="88" t="s">
        <v>921</v>
      </c>
      <c r="IN83" t="s">
        <v>291</v>
      </c>
      <c r="IO83" t="s">
        <v>291</v>
      </c>
      <c r="IP83" t="s">
        <v>293</v>
      </c>
      <c r="IQ83" t="s">
        <v>291</v>
      </c>
      <c r="IR83" t="s">
        <v>291</v>
      </c>
      <c r="IS83" t="s">
        <v>328</v>
      </c>
      <c r="IT83">
        <v>6</v>
      </c>
      <c r="IY83" t="s">
        <v>302</v>
      </c>
    </row>
    <row r="84" spans="1:259" x14ac:dyDescent="0.2">
      <c r="A84">
        <v>80</v>
      </c>
      <c r="B84" t="s">
        <v>922</v>
      </c>
      <c r="C84" t="s">
        <v>923</v>
      </c>
      <c r="D84">
        <v>1014</v>
      </c>
      <c r="E84" t="s">
        <v>317</v>
      </c>
      <c r="F84">
        <v>144</v>
      </c>
      <c r="G84" t="s">
        <v>925</v>
      </c>
      <c r="H84" t="s">
        <v>924</v>
      </c>
      <c r="I84" t="s">
        <v>926</v>
      </c>
      <c r="J84" t="s">
        <v>1489</v>
      </c>
      <c r="K84" t="s">
        <v>1186</v>
      </c>
      <c r="L84" t="s">
        <v>927</v>
      </c>
      <c r="M84" t="s">
        <v>1187</v>
      </c>
      <c r="N84" t="s">
        <v>322</v>
      </c>
      <c r="O84" t="s">
        <v>291</v>
      </c>
      <c r="V84">
        <v>1</v>
      </c>
      <c r="W84">
        <v>0</v>
      </c>
      <c r="X84">
        <v>1</v>
      </c>
      <c r="Y84">
        <v>1</v>
      </c>
      <c r="Z84">
        <v>0</v>
      </c>
      <c r="AA84">
        <v>2</v>
      </c>
      <c r="AB84">
        <v>1</v>
      </c>
      <c r="AC84">
        <v>1</v>
      </c>
      <c r="AD84">
        <v>1</v>
      </c>
      <c r="AE84">
        <v>6</v>
      </c>
      <c r="AF84">
        <v>0</v>
      </c>
      <c r="AG84">
        <v>0.5</v>
      </c>
      <c r="AH84">
        <v>9.5</v>
      </c>
      <c r="AI84">
        <v>4</v>
      </c>
      <c r="AJ84">
        <v>0</v>
      </c>
      <c r="AK84">
        <v>0</v>
      </c>
      <c r="AL84">
        <v>0.75</v>
      </c>
      <c r="AM84">
        <v>0.75</v>
      </c>
      <c r="AN84">
        <v>0</v>
      </c>
      <c r="AO84">
        <v>0</v>
      </c>
      <c r="AP84">
        <v>0</v>
      </c>
      <c r="AQ84">
        <v>0.5</v>
      </c>
      <c r="AR84">
        <v>7</v>
      </c>
      <c r="AS84">
        <v>8</v>
      </c>
      <c r="AT84" t="s">
        <v>1053</v>
      </c>
      <c r="AU84">
        <v>30</v>
      </c>
      <c r="AV84">
        <v>120</v>
      </c>
      <c r="AW84" t="s">
        <v>1057</v>
      </c>
      <c r="AX84">
        <v>240</v>
      </c>
      <c r="AY84" t="s">
        <v>1054</v>
      </c>
      <c r="BH84">
        <v>1</v>
      </c>
      <c r="BI84">
        <v>0.5</v>
      </c>
      <c r="BJ84" t="s">
        <v>1053</v>
      </c>
      <c r="BK84">
        <v>4</v>
      </c>
      <c r="BL84">
        <v>4</v>
      </c>
      <c r="BM84" t="s">
        <v>1057</v>
      </c>
      <c r="BN84">
        <v>8</v>
      </c>
      <c r="BO84" t="s">
        <v>1057</v>
      </c>
      <c r="BV84" t="s">
        <v>291</v>
      </c>
      <c r="BW84" t="s">
        <v>291</v>
      </c>
      <c r="BX84" t="s">
        <v>293</v>
      </c>
      <c r="BY84">
        <v>0</v>
      </c>
      <c r="BZ84">
        <v>0</v>
      </c>
      <c r="CA84">
        <v>0</v>
      </c>
      <c r="CB84">
        <v>2</v>
      </c>
      <c r="CC84">
        <v>0</v>
      </c>
      <c r="CD84" s="2" t="s">
        <v>325</v>
      </c>
      <c r="CE84" s="3">
        <v>2</v>
      </c>
      <c r="CF84" s="2">
        <v>0.70833333333333337</v>
      </c>
      <c r="CG84" s="2">
        <v>0.35416666666666669</v>
      </c>
      <c r="CH84" s="2">
        <v>0.70833333333333337</v>
      </c>
      <c r="CI84" s="2">
        <v>0.85416666666666663</v>
      </c>
      <c r="CJ84" s="2">
        <v>0.70833333333333337</v>
      </c>
      <c r="CK84" s="2">
        <v>0.97916666666666663</v>
      </c>
      <c r="CL84" t="s">
        <v>295</v>
      </c>
      <c r="CM84" s="2" t="s">
        <v>296</v>
      </c>
      <c r="CN84" s="3">
        <v>2</v>
      </c>
      <c r="CO84" s="2">
        <v>0.35416666666666669</v>
      </c>
      <c r="CP84" s="2">
        <v>0.70833333333333337</v>
      </c>
      <c r="CQ84" s="2"/>
      <c r="CR84" s="2"/>
      <c r="CS84" s="2"/>
      <c r="CT84" s="2"/>
      <c r="CU84" t="s">
        <v>1055</v>
      </c>
      <c r="CV84">
        <v>1255</v>
      </c>
      <c r="CW84">
        <v>0</v>
      </c>
      <c r="CX84">
        <v>331</v>
      </c>
      <c r="CY84" t="s">
        <v>291</v>
      </c>
      <c r="CZ84" t="s">
        <v>291</v>
      </c>
      <c r="DA84" t="s">
        <v>291</v>
      </c>
      <c r="DB84" t="s">
        <v>291</v>
      </c>
      <c r="DC84" t="s">
        <v>293</v>
      </c>
      <c r="DD84" t="s">
        <v>291</v>
      </c>
      <c r="DE84">
        <v>82</v>
      </c>
      <c r="DF84">
        <v>8</v>
      </c>
      <c r="DG84">
        <v>3813</v>
      </c>
      <c r="DH84">
        <v>357</v>
      </c>
      <c r="DI84">
        <v>8430</v>
      </c>
      <c r="DJ84">
        <v>3</v>
      </c>
      <c r="DK84">
        <v>20</v>
      </c>
      <c r="DL84">
        <v>867</v>
      </c>
      <c r="DM84">
        <v>2</v>
      </c>
      <c r="DN84">
        <v>7</v>
      </c>
      <c r="DO84">
        <v>300</v>
      </c>
      <c r="DP84">
        <v>4510.25</v>
      </c>
      <c r="DQ84">
        <v>0</v>
      </c>
      <c r="DR84">
        <v>0</v>
      </c>
      <c r="DS84">
        <v>0</v>
      </c>
      <c r="DT84">
        <v>0</v>
      </c>
      <c r="DU84">
        <v>27</v>
      </c>
      <c r="DV84">
        <v>50</v>
      </c>
      <c r="DW84">
        <v>669</v>
      </c>
      <c r="DX84">
        <v>530</v>
      </c>
      <c r="DY84">
        <v>22</v>
      </c>
      <c r="DZ84">
        <v>95</v>
      </c>
      <c r="EA84">
        <v>20</v>
      </c>
      <c r="EB84">
        <v>59</v>
      </c>
      <c r="EC84">
        <v>15710</v>
      </c>
      <c r="ED84">
        <v>0</v>
      </c>
      <c r="EE84">
        <v>74</v>
      </c>
      <c r="EF84">
        <v>0</v>
      </c>
      <c r="EG84">
        <v>6</v>
      </c>
      <c r="EH84">
        <v>0</v>
      </c>
      <c r="EI84">
        <v>27</v>
      </c>
      <c r="EJ84">
        <v>1370</v>
      </c>
      <c r="EK84">
        <v>17080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1</v>
      </c>
      <c r="ER84">
        <v>0</v>
      </c>
      <c r="ES84">
        <v>1</v>
      </c>
      <c r="ET84">
        <v>4</v>
      </c>
      <c r="EU84">
        <v>11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8441</v>
      </c>
      <c r="FE84">
        <v>53346</v>
      </c>
      <c r="FF84">
        <v>663</v>
      </c>
      <c r="FG84">
        <v>0.48124733247972684</v>
      </c>
      <c r="FH84">
        <v>1.8973538198890312</v>
      </c>
      <c r="FI84">
        <v>912</v>
      </c>
      <c r="FJ84">
        <v>245</v>
      </c>
      <c r="FK84">
        <v>249</v>
      </c>
      <c r="FL84">
        <v>990</v>
      </c>
      <c r="FM84">
        <v>1424394</v>
      </c>
      <c r="FN84">
        <v>2</v>
      </c>
      <c r="FO84">
        <v>488432</v>
      </c>
      <c r="FP84">
        <v>1.8</v>
      </c>
      <c r="FQ84">
        <v>848741</v>
      </c>
      <c r="FR84">
        <v>0.7</v>
      </c>
      <c r="FS84">
        <v>3</v>
      </c>
      <c r="FT84">
        <v>2</v>
      </c>
      <c r="FU84">
        <v>1</v>
      </c>
      <c r="FV84" t="s">
        <v>291</v>
      </c>
      <c r="FW84" t="s">
        <v>291</v>
      </c>
      <c r="FX84" t="s">
        <v>293</v>
      </c>
      <c r="FY84" t="s">
        <v>291</v>
      </c>
      <c r="FZ84" t="s">
        <v>1058</v>
      </c>
      <c r="GA84">
        <v>9</v>
      </c>
      <c r="GB84">
        <v>608</v>
      </c>
      <c r="GC84">
        <v>7</v>
      </c>
      <c r="GD84">
        <v>462</v>
      </c>
      <c r="GE84">
        <v>931</v>
      </c>
      <c r="GF84" t="s">
        <v>293</v>
      </c>
      <c r="GG84">
        <v>0</v>
      </c>
      <c r="GH84">
        <v>23</v>
      </c>
      <c r="GI84">
        <v>94</v>
      </c>
      <c r="GJ84" t="s">
        <v>293</v>
      </c>
      <c r="GK84" t="s">
        <v>293</v>
      </c>
      <c r="GL84" t="s">
        <v>293</v>
      </c>
      <c r="GM84" t="s">
        <v>293</v>
      </c>
      <c r="GN84" t="s">
        <v>293</v>
      </c>
      <c r="GO84" t="s">
        <v>293</v>
      </c>
      <c r="GP84" t="s">
        <v>293</v>
      </c>
      <c r="GQ84" t="s">
        <v>293</v>
      </c>
      <c r="GR84">
        <v>14</v>
      </c>
      <c r="GS84">
        <v>0</v>
      </c>
      <c r="GT84">
        <v>0</v>
      </c>
      <c r="GU84">
        <v>0</v>
      </c>
      <c r="GV84" t="s">
        <v>293</v>
      </c>
      <c r="GW84">
        <v>0</v>
      </c>
      <c r="GX84">
        <v>4</v>
      </c>
      <c r="GY84">
        <v>1</v>
      </c>
      <c r="GZ84" t="s">
        <v>333</v>
      </c>
      <c r="HA84">
        <v>14</v>
      </c>
      <c r="HB84" t="s">
        <v>333</v>
      </c>
      <c r="HC84">
        <v>0</v>
      </c>
      <c r="HD84">
        <v>0</v>
      </c>
      <c r="HE84">
        <v>5</v>
      </c>
      <c r="HF84">
        <v>1</v>
      </c>
      <c r="HG84" t="s">
        <v>1188</v>
      </c>
      <c r="HH84" t="s">
        <v>1189</v>
      </c>
      <c r="HI84">
        <v>33</v>
      </c>
      <c r="HJ84">
        <v>10980</v>
      </c>
      <c r="HK84">
        <v>10980</v>
      </c>
      <c r="HL84">
        <v>196</v>
      </c>
      <c r="HM84">
        <v>307</v>
      </c>
      <c r="HN84">
        <v>6235</v>
      </c>
      <c r="HO84">
        <v>5066</v>
      </c>
      <c r="HP84">
        <v>2</v>
      </c>
      <c r="HQ84">
        <v>1</v>
      </c>
      <c r="HR84">
        <v>3</v>
      </c>
      <c r="HS84">
        <v>111</v>
      </c>
      <c r="HT84">
        <v>66</v>
      </c>
      <c r="HU84" t="s">
        <v>293</v>
      </c>
      <c r="HV84" t="s">
        <v>293</v>
      </c>
      <c r="HW84">
        <v>14</v>
      </c>
      <c r="HX84">
        <v>14</v>
      </c>
      <c r="HY84" t="s">
        <v>293</v>
      </c>
      <c r="HZ84" t="s">
        <v>293</v>
      </c>
      <c r="IA84" t="s">
        <v>293</v>
      </c>
      <c r="IB84" t="s">
        <v>293</v>
      </c>
      <c r="IC84" t="s">
        <v>293</v>
      </c>
      <c r="ID84" t="s">
        <v>293</v>
      </c>
      <c r="IE84" s="3" t="s">
        <v>293</v>
      </c>
      <c r="IF84" s="3" t="s">
        <v>293</v>
      </c>
      <c r="IG84" t="s">
        <v>293</v>
      </c>
      <c r="IH84" t="s">
        <v>293</v>
      </c>
      <c r="II84" t="s">
        <v>293</v>
      </c>
      <c r="IJ84" t="s">
        <v>928</v>
      </c>
      <c r="IK84" t="s">
        <v>929</v>
      </c>
      <c r="IL84" s="88">
        <v>35704</v>
      </c>
      <c r="IM84" s="88">
        <v>41395</v>
      </c>
      <c r="IN84" t="s">
        <v>291</v>
      </c>
      <c r="IO84" t="s">
        <v>291</v>
      </c>
      <c r="IP84" t="s">
        <v>291</v>
      </c>
      <c r="IQ84" t="s">
        <v>291</v>
      </c>
      <c r="IR84" t="s">
        <v>291</v>
      </c>
      <c r="IS84" t="s">
        <v>328</v>
      </c>
      <c r="IT84">
        <v>6</v>
      </c>
      <c r="IY84" t="s">
        <v>302</v>
      </c>
    </row>
    <row r="85" spans="1:259" x14ac:dyDescent="0.2">
      <c r="A85">
        <v>81</v>
      </c>
      <c r="B85" t="s">
        <v>930</v>
      </c>
      <c r="C85" t="s">
        <v>931</v>
      </c>
      <c r="D85">
        <v>1489</v>
      </c>
      <c r="E85" t="s">
        <v>317</v>
      </c>
      <c r="F85">
        <v>179</v>
      </c>
      <c r="G85" t="s">
        <v>933</v>
      </c>
      <c r="H85" t="s">
        <v>932</v>
      </c>
      <c r="I85" t="s">
        <v>934</v>
      </c>
      <c r="J85" t="s">
        <v>286</v>
      </c>
      <c r="K85" t="s">
        <v>1490</v>
      </c>
      <c r="L85" t="s">
        <v>1491</v>
      </c>
      <c r="M85" t="s">
        <v>935</v>
      </c>
      <c r="N85" t="s">
        <v>322</v>
      </c>
      <c r="O85" t="s">
        <v>293</v>
      </c>
      <c r="P85" t="s">
        <v>1492</v>
      </c>
      <c r="Q85" t="s">
        <v>290</v>
      </c>
      <c r="R85" t="s">
        <v>293</v>
      </c>
      <c r="V85">
        <v>1</v>
      </c>
      <c r="W85">
        <v>1</v>
      </c>
      <c r="X85">
        <v>0</v>
      </c>
      <c r="Y85">
        <v>0</v>
      </c>
      <c r="Z85">
        <v>0</v>
      </c>
      <c r="AA85">
        <v>1</v>
      </c>
      <c r="AB85">
        <v>0</v>
      </c>
      <c r="AC85">
        <v>1</v>
      </c>
      <c r="AD85">
        <v>2</v>
      </c>
      <c r="AE85">
        <v>6</v>
      </c>
      <c r="AF85">
        <v>0</v>
      </c>
      <c r="AG85">
        <v>0</v>
      </c>
      <c r="AH85">
        <v>9</v>
      </c>
      <c r="AI85">
        <v>4</v>
      </c>
      <c r="AJ85">
        <v>0</v>
      </c>
      <c r="AK85">
        <v>0</v>
      </c>
      <c r="AL85">
        <v>0.1</v>
      </c>
      <c r="AM85">
        <v>0.1</v>
      </c>
      <c r="AN85">
        <v>0</v>
      </c>
      <c r="AO85">
        <v>7</v>
      </c>
      <c r="AP85">
        <v>0</v>
      </c>
      <c r="AQ85">
        <v>0</v>
      </c>
      <c r="AU85">
        <v>20</v>
      </c>
      <c r="AV85">
        <v>60</v>
      </c>
      <c r="AW85" t="s">
        <v>1054</v>
      </c>
      <c r="AX85">
        <v>50</v>
      </c>
      <c r="AY85" t="s">
        <v>1054</v>
      </c>
      <c r="BF85">
        <v>840</v>
      </c>
      <c r="BG85" t="s">
        <v>1054</v>
      </c>
      <c r="BH85">
        <v>1</v>
      </c>
      <c r="BI85">
        <v>1</v>
      </c>
      <c r="BJ85" t="s">
        <v>1054</v>
      </c>
      <c r="BN85">
        <v>25</v>
      </c>
      <c r="BO85" t="s">
        <v>1054</v>
      </c>
      <c r="BP85">
        <v>1</v>
      </c>
      <c r="BQ85">
        <v>1</v>
      </c>
      <c r="BR85" t="s">
        <v>1053</v>
      </c>
      <c r="BS85">
        <v>6</v>
      </c>
      <c r="BT85">
        <v>6</v>
      </c>
      <c r="BU85" t="s">
        <v>383</v>
      </c>
      <c r="BV85" t="s">
        <v>291</v>
      </c>
      <c r="BW85" t="s">
        <v>293</v>
      </c>
      <c r="BX85" t="s">
        <v>291</v>
      </c>
      <c r="BY85">
        <v>6</v>
      </c>
      <c r="BZ85">
        <v>6</v>
      </c>
      <c r="CA85">
        <v>0</v>
      </c>
      <c r="CB85">
        <v>7</v>
      </c>
      <c r="CC85">
        <v>0</v>
      </c>
      <c r="CD85" s="2" t="s">
        <v>294</v>
      </c>
      <c r="CE85" s="3">
        <v>1</v>
      </c>
      <c r="CF85" s="2"/>
      <c r="CG85" s="2"/>
      <c r="CH85" s="2">
        <v>0.66666666666666663</v>
      </c>
      <c r="CI85" s="2">
        <v>0.35416666666666669</v>
      </c>
      <c r="CJ85" s="2"/>
      <c r="CK85" s="2"/>
      <c r="CL85" t="s">
        <v>295</v>
      </c>
      <c r="CM85" s="2" t="s">
        <v>296</v>
      </c>
      <c r="CN85" s="3">
        <v>1</v>
      </c>
      <c r="CO85" s="2">
        <v>0.33333333333333331</v>
      </c>
      <c r="CP85" s="2">
        <v>0.67708333333333337</v>
      </c>
      <c r="CQ85" s="2"/>
      <c r="CR85" s="2"/>
      <c r="CS85" s="2"/>
      <c r="CT85" s="2"/>
      <c r="CU85" t="s">
        <v>1055</v>
      </c>
      <c r="CV85">
        <v>2916</v>
      </c>
      <c r="CW85">
        <v>1928</v>
      </c>
      <c r="CX85">
        <v>1280</v>
      </c>
      <c r="CY85" t="s">
        <v>291</v>
      </c>
      <c r="CZ85" t="s">
        <v>291</v>
      </c>
      <c r="DA85" t="s">
        <v>291</v>
      </c>
      <c r="DB85" t="s">
        <v>291</v>
      </c>
      <c r="DC85" t="s">
        <v>293</v>
      </c>
      <c r="DD85" t="s">
        <v>291</v>
      </c>
      <c r="DE85">
        <v>44</v>
      </c>
      <c r="DF85">
        <v>29</v>
      </c>
      <c r="DG85">
        <v>7115</v>
      </c>
      <c r="DH85">
        <v>1434</v>
      </c>
      <c r="DI85">
        <v>17171</v>
      </c>
      <c r="DJ85">
        <v>74</v>
      </c>
      <c r="DK85">
        <v>623</v>
      </c>
      <c r="DL85">
        <v>2783</v>
      </c>
      <c r="DM85">
        <v>0</v>
      </c>
      <c r="DN85">
        <v>174</v>
      </c>
      <c r="DO85">
        <v>1310</v>
      </c>
      <c r="DP85">
        <v>17344.25</v>
      </c>
      <c r="DQ85">
        <v>0</v>
      </c>
      <c r="DR85">
        <v>0</v>
      </c>
      <c r="DS85">
        <v>0</v>
      </c>
      <c r="DT85">
        <v>0</v>
      </c>
      <c r="DU85">
        <v>5</v>
      </c>
      <c r="DV85">
        <v>62</v>
      </c>
      <c r="DW85">
        <v>635</v>
      </c>
      <c r="DX85">
        <v>824</v>
      </c>
      <c r="DY85">
        <v>74</v>
      </c>
      <c r="DZ85">
        <v>237</v>
      </c>
      <c r="EA85">
        <v>67</v>
      </c>
      <c r="EB85">
        <v>88</v>
      </c>
      <c r="EC85">
        <v>22690</v>
      </c>
      <c r="ED85">
        <v>0</v>
      </c>
      <c r="EE85">
        <v>1</v>
      </c>
      <c r="EF85">
        <v>4</v>
      </c>
      <c r="EG85">
        <v>0</v>
      </c>
      <c r="EH85">
        <v>0</v>
      </c>
      <c r="EI85">
        <v>0</v>
      </c>
      <c r="EJ85">
        <v>70</v>
      </c>
      <c r="EK85">
        <v>22760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3</v>
      </c>
      <c r="ET85">
        <v>0</v>
      </c>
      <c r="EU85">
        <v>6</v>
      </c>
      <c r="EV85">
        <v>0</v>
      </c>
      <c r="EW85">
        <v>2</v>
      </c>
      <c r="EX85">
        <v>0</v>
      </c>
      <c r="EY85">
        <v>0</v>
      </c>
      <c r="EZ85">
        <v>2</v>
      </c>
      <c r="FA85">
        <v>0</v>
      </c>
      <c r="FB85">
        <v>0</v>
      </c>
      <c r="FC85">
        <v>0</v>
      </c>
      <c r="FD85">
        <v>17179</v>
      </c>
      <c r="FE85">
        <v>102820</v>
      </c>
      <c r="FF85">
        <v>1310</v>
      </c>
      <c r="FG85">
        <v>0.96303442531926708</v>
      </c>
      <c r="FH85">
        <v>1.9030168424949103</v>
      </c>
      <c r="FI85">
        <v>1613</v>
      </c>
      <c r="FJ85">
        <v>485</v>
      </c>
      <c r="FK85">
        <v>648</v>
      </c>
      <c r="FL85">
        <v>1730</v>
      </c>
      <c r="FM85">
        <v>442918</v>
      </c>
      <c r="FN85">
        <v>0.312</v>
      </c>
      <c r="FO85">
        <v>301652</v>
      </c>
      <c r="FP85">
        <v>0.39900000000000002</v>
      </c>
      <c r="FQ85">
        <v>193332</v>
      </c>
      <c r="FR85">
        <v>0.11</v>
      </c>
      <c r="FS85">
        <v>1</v>
      </c>
      <c r="FT85">
        <v>3</v>
      </c>
      <c r="FU85">
        <v>1</v>
      </c>
      <c r="FV85" t="s">
        <v>291</v>
      </c>
      <c r="FW85" t="s">
        <v>291</v>
      </c>
      <c r="FX85" t="s">
        <v>293</v>
      </c>
      <c r="FY85" t="s">
        <v>291</v>
      </c>
      <c r="FZ85" t="s">
        <v>1058</v>
      </c>
      <c r="GA85">
        <v>26</v>
      </c>
      <c r="GB85">
        <v>508</v>
      </c>
      <c r="GC85">
        <v>17</v>
      </c>
      <c r="GD85">
        <v>407</v>
      </c>
      <c r="GE85">
        <v>831</v>
      </c>
      <c r="GF85" t="s">
        <v>293</v>
      </c>
      <c r="GG85" t="s">
        <v>293</v>
      </c>
      <c r="GH85" t="s">
        <v>293</v>
      </c>
      <c r="GI85" t="s">
        <v>293</v>
      </c>
      <c r="GJ85" t="s">
        <v>293</v>
      </c>
      <c r="GK85" t="s">
        <v>293</v>
      </c>
      <c r="GL85" t="s">
        <v>293</v>
      </c>
      <c r="GM85" t="s">
        <v>293</v>
      </c>
      <c r="GN85" t="s">
        <v>293</v>
      </c>
      <c r="GO85" t="s">
        <v>293</v>
      </c>
      <c r="GP85">
        <v>0</v>
      </c>
      <c r="GQ85" t="s">
        <v>293</v>
      </c>
      <c r="GR85">
        <v>18</v>
      </c>
      <c r="GS85" t="s">
        <v>293</v>
      </c>
      <c r="GT85" t="s">
        <v>293</v>
      </c>
      <c r="GU85">
        <v>0</v>
      </c>
      <c r="GV85" t="s">
        <v>293</v>
      </c>
      <c r="GW85">
        <v>0</v>
      </c>
      <c r="GX85" t="s">
        <v>293</v>
      </c>
      <c r="GY85">
        <v>0</v>
      </c>
      <c r="GZ85" t="s">
        <v>298</v>
      </c>
      <c r="HA85">
        <v>18</v>
      </c>
      <c r="HB85" t="s">
        <v>298</v>
      </c>
      <c r="HC85">
        <v>0</v>
      </c>
      <c r="HD85">
        <v>0</v>
      </c>
      <c r="HE85" t="s">
        <v>293</v>
      </c>
      <c r="HF85">
        <v>0</v>
      </c>
      <c r="HG85" t="s">
        <v>293</v>
      </c>
      <c r="HH85" t="s">
        <v>293</v>
      </c>
      <c r="HI85">
        <v>0</v>
      </c>
      <c r="HJ85">
        <v>16115</v>
      </c>
      <c r="HK85">
        <v>16115</v>
      </c>
      <c r="HL85">
        <v>158</v>
      </c>
      <c r="HM85">
        <v>105</v>
      </c>
      <c r="HN85">
        <v>10532</v>
      </c>
      <c r="HO85">
        <v>12923</v>
      </c>
      <c r="HP85">
        <v>4</v>
      </c>
      <c r="HQ85">
        <v>9</v>
      </c>
      <c r="HR85">
        <v>16</v>
      </c>
      <c r="HS85">
        <v>0</v>
      </c>
      <c r="HT85" t="s">
        <v>293</v>
      </c>
      <c r="HU85" t="s">
        <v>293</v>
      </c>
      <c r="HV85" t="s">
        <v>293</v>
      </c>
      <c r="HW85" t="s">
        <v>293</v>
      </c>
      <c r="HX85" t="s">
        <v>293</v>
      </c>
      <c r="HY85" t="s">
        <v>293</v>
      </c>
      <c r="HZ85" t="s">
        <v>293</v>
      </c>
      <c r="IA85" t="s">
        <v>293</v>
      </c>
      <c r="IB85" t="s">
        <v>293</v>
      </c>
      <c r="IC85" t="s">
        <v>293</v>
      </c>
      <c r="ID85" t="s">
        <v>293</v>
      </c>
      <c r="IE85" s="3" t="s">
        <v>293</v>
      </c>
      <c r="IF85" s="3" t="s">
        <v>293</v>
      </c>
      <c r="IG85" t="s">
        <v>293</v>
      </c>
      <c r="IH85" t="s">
        <v>293</v>
      </c>
      <c r="II85" t="s">
        <v>293</v>
      </c>
      <c r="IJ85" t="s">
        <v>936</v>
      </c>
      <c r="IK85" t="s">
        <v>937</v>
      </c>
      <c r="IL85" s="88">
        <v>36617</v>
      </c>
      <c r="IM85" s="88">
        <v>40909</v>
      </c>
      <c r="IN85" t="s">
        <v>291</v>
      </c>
      <c r="IO85" t="s">
        <v>291</v>
      </c>
      <c r="IP85" t="s">
        <v>291</v>
      </c>
      <c r="IQ85" t="s">
        <v>291</v>
      </c>
      <c r="IR85" t="s">
        <v>291</v>
      </c>
      <c r="IS85" t="s">
        <v>328</v>
      </c>
      <c r="IT85">
        <v>6</v>
      </c>
      <c r="IY85" t="s">
        <v>302</v>
      </c>
    </row>
    <row r="86" spans="1:259" x14ac:dyDescent="0.2">
      <c r="A86">
        <v>82</v>
      </c>
      <c r="B86" t="s">
        <v>938</v>
      </c>
      <c r="C86" t="s">
        <v>939</v>
      </c>
      <c r="D86">
        <v>901</v>
      </c>
      <c r="E86" t="s">
        <v>812</v>
      </c>
      <c r="F86">
        <v>189</v>
      </c>
      <c r="G86" t="s">
        <v>941</v>
      </c>
      <c r="H86" t="s">
        <v>940</v>
      </c>
      <c r="I86" t="s">
        <v>942</v>
      </c>
      <c r="J86">
        <v>2272</v>
      </c>
      <c r="K86" t="s">
        <v>1190</v>
      </c>
      <c r="L86" t="s">
        <v>943</v>
      </c>
      <c r="M86" t="s">
        <v>1190</v>
      </c>
      <c r="N86" t="s">
        <v>290</v>
      </c>
      <c r="O86" t="s">
        <v>291</v>
      </c>
      <c r="V86">
        <v>0</v>
      </c>
      <c r="W86">
        <v>1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1</v>
      </c>
      <c r="AE86">
        <v>5</v>
      </c>
      <c r="AF86">
        <v>0</v>
      </c>
      <c r="AG86">
        <v>0</v>
      </c>
      <c r="AH86">
        <v>6</v>
      </c>
      <c r="AI86">
        <v>5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1</v>
      </c>
      <c r="AR86">
        <v>5</v>
      </c>
      <c r="AS86">
        <v>7</v>
      </c>
      <c r="AT86" t="s">
        <v>1053</v>
      </c>
      <c r="AU86">
        <v>16</v>
      </c>
      <c r="AV86">
        <v>1.5</v>
      </c>
      <c r="AW86" t="s">
        <v>1053</v>
      </c>
      <c r="AX86">
        <v>7.5</v>
      </c>
      <c r="AY86" t="s">
        <v>1057</v>
      </c>
      <c r="AZ86">
        <v>1</v>
      </c>
      <c r="BA86">
        <v>1</v>
      </c>
      <c r="BB86" t="s">
        <v>1053</v>
      </c>
      <c r="BC86">
        <v>11</v>
      </c>
      <c r="BD86">
        <v>10.5</v>
      </c>
      <c r="BE86" t="s">
        <v>1053</v>
      </c>
      <c r="BF86">
        <v>72</v>
      </c>
      <c r="BG86" t="s">
        <v>1054</v>
      </c>
      <c r="BH86">
        <v>1</v>
      </c>
      <c r="BI86">
        <v>0.5</v>
      </c>
      <c r="BJ86" t="s">
        <v>1053</v>
      </c>
      <c r="BP86">
        <v>1</v>
      </c>
      <c r="BQ86">
        <v>2</v>
      </c>
      <c r="BR86" t="s">
        <v>1053</v>
      </c>
      <c r="BV86" t="s">
        <v>291</v>
      </c>
      <c r="BW86" t="s">
        <v>291</v>
      </c>
      <c r="BX86" t="s">
        <v>291</v>
      </c>
      <c r="BY86">
        <v>7</v>
      </c>
      <c r="BZ86">
        <v>4</v>
      </c>
      <c r="CA86">
        <v>0</v>
      </c>
      <c r="CB86">
        <v>12</v>
      </c>
      <c r="CC86">
        <v>0</v>
      </c>
      <c r="CD86" s="2" t="s">
        <v>311</v>
      </c>
      <c r="CE86" s="3">
        <v>1</v>
      </c>
      <c r="CF86" s="2">
        <v>0.70138888888888884</v>
      </c>
      <c r="CG86" s="2">
        <v>0.35416666666666669</v>
      </c>
      <c r="CH86" s="2"/>
      <c r="CI86" s="2"/>
      <c r="CJ86" s="2"/>
      <c r="CK86" s="2"/>
      <c r="CL86" t="s">
        <v>295</v>
      </c>
      <c r="CM86" s="2" t="s">
        <v>313</v>
      </c>
      <c r="CN86" s="3">
        <v>1</v>
      </c>
      <c r="CO86" s="2">
        <v>0.35416666666666669</v>
      </c>
      <c r="CP86" s="2">
        <v>0.35416666666666669</v>
      </c>
      <c r="CQ86" s="2"/>
      <c r="CR86" s="2"/>
      <c r="CS86" s="2"/>
      <c r="CT86" s="2"/>
      <c r="CV86">
        <v>277</v>
      </c>
      <c r="CW86">
        <v>0</v>
      </c>
      <c r="CX86">
        <v>1139</v>
      </c>
      <c r="CY86" t="s">
        <v>291</v>
      </c>
      <c r="CZ86" t="s">
        <v>291</v>
      </c>
      <c r="DA86" t="s">
        <v>291</v>
      </c>
      <c r="DB86" t="s">
        <v>293</v>
      </c>
      <c r="DC86" t="s">
        <v>293</v>
      </c>
      <c r="DD86" t="s">
        <v>291</v>
      </c>
      <c r="DE86">
        <v>0</v>
      </c>
      <c r="DF86">
        <v>30</v>
      </c>
      <c r="DG86">
        <v>0</v>
      </c>
      <c r="DH86">
        <v>3934</v>
      </c>
      <c r="DI86">
        <v>7898</v>
      </c>
      <c r="DJ86">
        <v>178</v>
      </c>
      <c r="DK86">
        <v>1130</v>
      </c>
      <c r="DL86">
        <v>30</v>
      </c>
      <c r="DM86">
        <v>100</v>
      </c>
      <c r="DN86">
        <v>498</v>
      </c>
      <c r="DO86">
        <v>34</v>
      </c>
      <c r="DP86">
        <v>3782.5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9</v>
      </c>
      <c r="DW86">
        <v>0</v>
      </c>
      <c r="DX86">
        <v>621</v>
      </c>
      <c r="DY86">
        <v>0</v>
      </c>
      <c r="DZ86">
        <v>117</v>
      </c>
      <c r="EA86">
        <v>0</v>
      </c>
      <c r="EB86">
        <v>175</v>
      </c>
      <c r="EC86">
        <v>11510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11510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1</v>
      </c>
      <c r="ES86">
        <v>0</v>
      </c>
      <c r="ET86">
        <v>7</v>
      </c>
      <c r="EU86">
        <v>15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7913</v>
      </c>
      <c r="FE86">
        <v>39636.5</v>
      </c>
      <c r="FF86">
        <v>643</v>
      </c>
      <c r="FG86">
        <v>0.45019043084979765</v>
      </c>
      <c r="FH86">
        <v>1.5725025787510909</v>
      </c>
      <c r="FI86">
        <v>871</v>
      </c>
      <c r="FJ86">
        <v>257</v>
      </c>
      <c r="FK86">
        <v>317</v>
      </c>
      <c r="FL86">
        <v>1095</v>
      </c>
      <c r="FM86">
        <v>360138</v>
      </c>
      <c r="FN86">
        <v>0.52</v>
      </c>
      <c r="FO86">
        <v>330864</v>
      </c>
      <c r="FP86">
        <v>1.02</v>
      </c>
      <c r="FQ86">
        <v>154540</v>
      </c>
      <c r="FR86">
        <v>0.17</v>
      </c>
      <c r="FS86">
        <v>4</v>
      </c>
      <c r="FT86">
        <v>3</v>
      </c>
      <c r="FU86">
        <v>1</v>
      </c>
      <c r="FV86" t="s">
        <v>291</v>
      </c>
      <c r="FW86" t="s">
        <v>293</v>
      </c>
      <c r="FX86" t="s">
        <v>293</v>
      </c>
      <c r="FY86" t="s">
        <v>291</v>
      </c>
      <c r="FZ86" t="s">
        <v>1058</v>
      </c>
      <c r="GA86">
        <v>4</v>
      </c>
      <c r="GB86">
        <v>359</v>
      </c>
      <c r="GC86">
        <v>3</v>
      </c>
      <c r="GD86">
        <v>243</v>
      </c>
      <c r="GE86">
        <v>489</v>
      </c>
      <c r="GF86" t="s">
        <v>1493</v>
      </c>
      <c r="GG86">
        <v>359</v>
      </c>
      <c r="GH86">
        <v>112</v>
      </c>
      <c r="GI86" t="s">
        <v>293</v>
      </c>
      <c r="GJ86" t="s">
        <v>293</v>
      </c>
      <c r="GK86" t="s">
        <v>293</v>
      </c>
      <c r="GL86" t="s">
        <v>293</v>
      </c>
      <c r="GM86" t="s">
        <v>293</v>
      </c>
      <c r="GN86" t="s">
        <v>293</v>
      </c>
      <c r="GO86" t="s">
        <v>293</v>
      </c>
      <c r="GP86" t="s">
        <v>293</v>
      </c>
      <c r="GQ86" t="s">
        <v>293</v>
      </c>
      <c r="GR86" t="s">
        <v>293</v>
      </c>
      <c r="GS86" t="s">
        <v>293</v>
      </c>
      <c r="GT86" t="s">
        <v>293</v>
      </c>
      <c r="GU86" t="s">
        <v>293</v>
      </c>
      <c r="GV86">
        <v>5</v>
      </c>
      <c r="GW86">
        <v>0</v>
      </c>
      <c r="GX86" t="s">
        <v>293</v>
      </c>
      <c r="GY86">
        <v>0</v>
      </c>
      <c r="GZ86">
        <v>5</v>
      </c>
      <c r="HA86">
        <v>0</v>
      </c>
      <c r="HB86">
        <v>5</v>
      </c>
      <c r="HC86">
        <v>3</v>
      </c>
      <c r="HD86">
        <v>3</v>
      </c>
      <c r="HE86">
        <v>5</v>
      </c>
      <c r="HF86">
        <v>0</v>
      </c>
      <c r="HG86" t="s">
        <v>293</v>
      </c>
      <c r="HH86" t="s">
        <v>293</v>
      </c>
      <c r="HI86">
        <v>0</v>
      </c>
      <c r="HJ86">
        <v>13114</v>
      </c>
      <c r="HK86">
        <v>13114</v>
      </c>
      <c r="HL86">
        <v>4388</v>
      </c>
      <c r="HM86">
        <v>40</v>
      </c>
      <c r="HN86">
        <v>4388</v>
      </c>
      <c r="HO86">
        <v>5378</v>
      </c>
      <c r="HP86">
        <v>2</v>
      </c>
      <c r="HQ86">
        <v>2</v>
      </c>
      <c r="HR86">
        <v>5</v>
      </c>
      <c r="HS86">
        <v>0</v>
      </c>
      <c r="HT86" t="s">
        <v>293</v>
      </c>
      <c r="HU86" t="s">
        <v>293</v>
      </c>
      <c r="HV86" t="s">
        <v>293</v>
      </c>
      <c r="HW86" t="s">
        <v>293</v>
      </c>
      <c r="HX86" t="s">
        <v>293</v>
      </c>
      <c r="HY86" t="s">
        <v>293</v>
      </c>
      <c r="HZ86" t="s">
        <v>293</v>
      </c>
      <c r="IA86" t="s">
        <v>293</v>
      </c>
      <c r="IB86" t="s">
        <v>293</v>
      </c>
      <c r="IC86" t="s">
        <v>293</v>
      </c>
      <c r="ID86" t="s">
        <v>293</v>
      </c>
      <c r="IE86" s="3" t="s">
        <v>293</v>
      </c>
      <c r="IF86" s="3" t="s">
        <v>293</v>
      </c>
      <c r="IG86" t="s">
        <v>293</v>
      </c>
      <c r="IH86" t="s">
        <v>293</v>
      </c>
      <c r="II86" t="s">
        <v>293</v>
      </c>
      <c r="IJ86" t="s">
        <v>384</v>
      </c>
      <c r="IK86" t="s">
        <v>385</v>
      </c>
      <c r="IL86" s="88">
        <v>37012</v>
      </c>
      <c r="IM86" s="88">
        <v>40909</v>
      </c>
      <c r="IN86" t="s">
        <v>291</v>
      </c>
      <c r="IO86" t="s">
        <v>291</v>
      </c>
      <c r="IP86" t="s">
        <v>291</v>
      </c>
      <c r="IQ86" t="s">
        <v>291</v>
      </c>
      <c r="IR86" t="s">
        <v>291</v>
      </c>
      <c r="IS86" t="s">
        <v>328</v>
      </c>
      <c r="IT86">
        <v>12</v>
      </c>
      <c r="IY86" t="s">
        <v>302</v>
      </c>
    </row>
    <row r="87" spans="1:259" x14ac:dyDescent="0.2">
      <c r="A87">
        <v>83</v>
      </c>
      <c r="B87" t="s">
        <v>944</v>
      </c>
      <c r="C87" t="s">
        <v>1029</v>
      </c>
      <c r="D87">
        <v>750</v>
      </c>
      <c r="E87" t="s">
        <v>377</v>
      </c>
      <c r="F87">
        <v>401</v>
      </c>
      <c r="G87" t="s">
        <v>1030</v>
      </c>
      <c r="H87" t="s">
        <v>1494</v>
      </c>
      <c r="I87" t="s">
        <v>1031</v>
      </c>
      <c r="J87">
        <v>3350</v>
      </c>
      <c r="K87" t="s">
        <v>1032</v>
      </c>
      <c r="L87" t="s">
        <v>1191</v>
      </c>
      <c r="M87" t="s">
        <v>1192</v>
      </c>
      <c r="N87" t="s">
        <v>322</v>
      </c>
      <c r="O87" t="s">
        <v>293</v>
      </c>
      <c r="P87" t="s">
        <v>1193</v>
      </c>
      <c r="Q87" t="s">
        <v>290</v>
      </c>
      <c r="R87" t="s">
        <v>291</v>
      </c>
      <c r="V87">
        <v>1</v>
      </c>
      <c r="W87">
        <v>1</v>
      </c>
      <c r="X87">
        <v>0</v>
      </c>
      <c r="Y87">
        <v>0</v>
      </c>
      <c r="Z87">
        <v>0</v>
      </c>
      <c r="AA87">
        <v>2</v>
      </c>
      <c r="AB87">
        <v>0</v>
      </c>
      <c r="AC87">
        <v>1</v>
      </c>
      <c r="AD87">
        <v>1</v>
      </c>
      <c r="AE87">
        <v>5</v>
      </c>
      <c r="AF87">
        <v>0</v>
      </c>
      <c r="AG87">
        <v>0</v>
      </c>
      <c r="AH87">
        <v>7</v>
      </c>
      <c r="AI87">
        <v>4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2</v>
      </c>
      <c r="AS87">
        <v>3</v>
      </c>
      <c r="AT87" t="s">
        <v>1053</v>
      </c>
      <c r="AX87">
        <v>38</v>
      </c>
      <c r="AY87" t="s">
        <v>1054</v>
      </c>
      <c r="BC87">
        <v>15</v>
      </c>
      <c r="BD87">
        <v>45</v>
      </c>
      <c r="BE87" t="s">
        <v>1053</v>
      </c>
      <c r="BK87">
        <v>1</v>
      </c>
      <c r="BN87">
        <v>3</v>
      </c>
      <c r="BO87" t="s">
        <v>1054</v>
      </c>
      <c r="BV87" t="s">
        <v>293</v>
      </c>
      <c r="BW87" t="s">
        <v>291</v>
      </c>
      <c r="BX87" t="s">
        <v>293</v>
      </c>
      <c r="BY87">
        <v>4</v>
      </c>
      <c r="BZ87">
        <v>5</v>
      </c>
      <c r="CA87">
        <v>0</v>
      </c>
      <c r="CB87">
        <v>45</v>
      </c>
      <c r="CC87">
        <v>0</v>
      </c>
      <c r="CD87" s="2" t="s">
        <v>311</v>
      </c>
      <c r="CE87" s="3">
        <v>2</v>
      </c>
      <c r="CF87" s="2">
        <v>0.71527777777777779</v>
      </c>
      <c r="CG87" s="2">
        <v>0.375</v>
      </c>
      <c r="CH87" s="2"/>
      <c r="CI87" s="2"/>
      <c r="CJ87" s="2"/>
      <c r="CK87" s="2"/>
      <c r="CL87" t="s">
        <v>295</v>
      </c>
      <c r="CM87" s="2" t="s">
        <v>313</v>
      </c>
      <c r="CN87" s="3">
        <v>3</v>
      </c>
      <c r="CO87" s="2">
        <v>0.375</v>
      </c>
      <c r="CP87" s="2">
        <v>0.71527777777777779</v>
      </c>
      <c r="CQ87" s="2"/>
      <c r="CR87" s="2"/>
      <c r="CS87" s="2"/>
      <c r="CT87" s="2"/>
      <c r="CV87">
        <v>857</v>
      </c>
      <c r="CW87">
        <v>0</v>
      </c>
      <c r="CX87">
        <v>2489</v>
      </c>
      <c r="CY87" t="s">
        <v>291</v>
      </c>
      <c r="CZ87" t="s">
        <v>291</v>
      </c>
      <c r="DA87" t="s">
        <v>291</v>
      </c>
      <c r="DB87" t="s">
        <v>291</v>
      </c>
      <c r="DC87" t="s">
        <v>293</v>
      </c>
      <c r="DD87" t="s">
        <v>291</v>
      </c>
      <c r="DE87">
        <v>554</v>
      </c>
      <c r="DF87">
        <v>56</v>
      </c>
      <c r="DG87">
        <v>4022</v>
      </c>
      <c r="DH87">
        <v>1893</v>
      </c>
      <c r="DI87">
        <v>12440</v>
      </c>
      <c r="DJ87">
        <v>142</v>
      </c>
      <c r="DK87">
        <v>1228</v>
      </c>
      <c r="DL87">
        <v>281</v>
      </c>
      <c r="DM87">
        <v>32</v>
      </c>
      <c r="DN87">
        <v>610</v>
      </c>
      <c r="DO87">
        <v>80</v>
      </c>
      <c r="DP87">
        <v>5223.75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2</v>
      </c>
      <c r="DW87">
        <v>0</v>
      </c>
      <c r="DX87">
        <v>1096</v>
      </c>
      <c r="DY87">
        <v>0</v>
      </c>
      <c r="DZ87">
        <v>288</v>
      </c>
      <c r="EA87">
        <v>0</v>
      </c>
      <c r="EB87">
        <v>230</v>
      </c>
      <c r="EC87">
        <v>19890</v>
      </c>
      <c r="ED87">
        <v>0</v>
      </c>
      <c r="EE87">
        <v>66</v>
      </c>
      <c r="EF87">
        <v>0</v>
      </c>
      <c r="EG87">
        <v>31</v>
      </c>
      <c r="EH87">
        <v>0</v>
      </c>
      <c r="EI87">
        <v>9</v>
      </c>
      <c r="EJ87">
        <v>1305</v>
      </c>
      <c r="EK87">
        <v>21195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12440</v>
      </c>
      <c r="FE87">
        <v>59972</v>
      </c>
      <c r="FF87">
        <v>845</v>
      </c>
      <c r="FG87">
        <v>0.39308826849273837</v>
      </c>
      <c r="FH87">
        <v>1.5043018034966265</v>
      </c>
      <c r="FI87">
        <v>1248</v>
      </c>
      <c r="FJ87">
        <v>374</v>
      </c>
      <c r="FK87">
        <v>315</v>
      </c>
      <c r="FL87">
        <v>1368</v>
      </c>
      <c r="FM87">
        <v>370188</v>
      </c>
      <c r="FN87">
        <v>0.36</v>
      </c>
      <c r="FO87">
        <v>501843</v>
      </c>
      <c r="FP87">
        <v>1.18</v>
      </c>
      <c r="FQ87">
        <v>888559</v>
      </c>
      <c r="FR87">
        <v>0.53</v>
      </c>
      <c r="FS87" t="s">
        <v>460</v>
      </c>
      <c r="FT87" t="s">
        <v>1064</v>
      </c>
      <c r="FU87">
        <v>1</v>
      </c>
      <c r="FV87" t="s">
        <v>291</v>
      </c>
      <c r="FW87" t="s">
        <v>291</v>
      </c>
      <c r="FX87" t="s">
        <v>293</v>
      </c>
      <c r="FY87" t="s">
        <v>291</v>
      </c>
      <c r="FZ87" t="s">
        <v>1058</v>
      </c>
      <c r="GA87">
        <v>70</v>
      </c>
      <c r="GB87">
        <v>411</v>
      </c>
      <c r="GC87">
        <v>61</v>
      </c>
      <c r="GD87">
        <v>394</v>
      </c>
      <c r="GE87">
        <v>849</v>
      </c>
      <c r="GF87" t="s">
        <v>570</v>
      </c>
      <c r="GG87">
        <v>0</v>
      </c>
      <c r="GH87">
        <v>61</v>
      </c>
      <c r="GI87">
        <v>43</v>
      </c>
      <c r="GJ87">
        <v>0</v>
      </c>
      <c r="GK87" t="s">
        <v>1137</v>
      </c>
      <c r="GL87" t="s">
        <v>1137</v>
      </c>
      <c r="GM87" t="s">
        <v>293</v>
      </c>
      <c r="GN87" t="s">
        <v>293</v>
      </c>
      <c r="GO87">
        <v>0</v>
      </c>
      <c r="GP87">
        <v>0</v>
      </c>
      <c r="GQ87" t="s">
        <v>293</v>
      </c>
      <c r="GR87">
        <v>47</v>
      </c>
      <c r="GS87">
        <v>54</v>
      </c>
      <c r="GT87" t="s">
        <v>293</v>
      </c>
      <c r="GU87">
        <v>0</v>
      </c>
      <c r="GV87" t="s">
        <v>366</v>
      </c>
      <c r="GW87">
        <v>1</v>
      </c>
      <c r="GX87" t="s">
        <v>366</v>
      </c>
      <c r="GY87">
        <v>7</v>
      </c>
      <c r="GZ87" t="s">
        <v>333</v>
      </c>
      <c r="HA87">
        <v>17</v>
      </c>
      <c r="HB87" t="s">
        <v>333</v>
      </c>
      <c r="HC87">
        <v>2</v>
      </c>
      <c r="HD87">
        <v>2</v>
      </c>
      <c r="HE87" t="s">
        <v>334</v>
      </c>
      <c r="HF87">
        <v>4</v>
      </c>
      <c r="HG87" t="s">
        <v>375</v>
      </c>
      <c r="HH87" t="s">
        <v>334</v>
      </c>
      <c r="HI87">
        <v>1</v>
      </c>
      <c r="HJ87">
        <v>19097</v>
      </c>
      <c r="HK87">
        <v>19097</v>
      </c>
      <c r="HL87">
        <v>165</v>
      </c>
      <c r="HM87">
        <v>56</v>
      </c>
      <c r="HN87">
        <v>11362</v>
      </c>
      <c r="HO87">
        <v>8787</v>
      </c>
      <c r="HP87">
        <v>8</v>
      </c>
      <c r="HQ87">
        <v>5</v>
      </c>
      <c r="HR87">
        <v>3</v>
      </c>
      <c r="HS87">
        <v>19</v>
      </c>
      <c r="HT87">
        <v>32</v>
      </c>
      <c r="HU87">
        <v>7</v>
      </c>
      <c r="HV87">
        <v>85</v>
      </c>
      <c r="HW87">
        <v>49</v>
      </c>
      <c r="HX87">
        <v>51</v>
      </c>
      <c r="HY87" t="s">
        <v>293</v>
      </c>
      <c r="HZ87" t="s">
        <v>293</v>
      </c>
      <c r="IA87" t="s">
        <v>293</v>
      </c>
      <c r="IB87" t="s">
        <v>293</v>
      </c>
      <c r="IC87" t="s">
        <v>293</v>
      </c>
      <c r="ID87" t="s">
        <v>293</v>
      </c>
      <c r="IE87" s="3">
        <v>14</v>
      </c>
      <c r="IF87" s="3" t="s">
        <v>293</v>
      </c>
      <c r="IG87" t="s">
        <v>293</v>
      </c>
      <c r="IH87">
        <v>37</v>
      </c>
      <c r="II87" t="s">
        <v>293</v>
      </c>
      <c r="IJ87" t="s">
        <v>1194</v>
      </c>
      <c r="IK87" t="s">
        <v>951</v>
      </c>
      <c r="IL87" s="88">
        <v>38718</v>
      </c>
      <c r="IM87" s="88">
        <v>42005</v>
      </c>
      <c r="IN87" t="s">
        <v>291</v>
      </c>
      <c r="IO87" t="s">
        <v>291</v>
      </c>
      <c r="IP87" t="s">
        <v>291</v>
      </c>
      <c r="IQ87" t="s">
        <v>291</v>
      </c>
      <c r="IR87" t="s">
        <v>293</v>
      </c>
      <c r="IS87" t="s">
        <v>328</v>
      </c>
      <c r="IT87">
        <v>11</v>
      </c>
      <c r="IY87" t="s">
        <v>302</v>
      </c>
    </row>
    <row r="88" spans="1:259" x14ac:dyDescent="0.2">
      <c r="A88">
        <v>84</v>
      </c>
      <c r="B88" t="s">
        <v>944</v>
      </c>
      <c r="C88" t="s">
        <v>1585</v>
      </c>
      <c r="D88">
        <v>494</v>
      </c>
      <c r="E88" t="s">
        <v>317</v>
      </c>
      <c r="F88">
        <v>216</v>
      </c>
      <c r="G88" t="s">
        <v>946</v>
      </c>
      <c r="H88" t="s">
        <v>945</v>
      </c>
      <c r="I88" t="s">
        <v>947</v>
      </c>
      <c r="J88">
        <v>3851</v>
      </c>
      <c r="K88" t="s">
        <v>1195</v>
      </c>
      <c r="L88" t="s">
        <v>948</v>
      </c>
      <c r="M88" t="s">
        <v>949</v>
      </c>
      <c r="N88" t="s">
        <v>290</v>
      </c>
      <c r="O88" t="s">
        <v>293</v>
      </c>
      <c r="V88">
        <v>0</v>
      </c>
      <c r="W88">
        <v>1</v>
      </c>
      <c r="X88">
        <v>0</v>
      </c>
      <c r="Y88">
        <v>0</v>
      </c>
      <c r="Z88">
        <v>0</v>
      </c>
      <c r="AA88">
        <v>0</v>
      </c>
      <c r="AB88">
        <v>0</v>
      </c>
      <c r="AC88">
        <v>1</v>
      </c>
      <c r="AD88">
        <v>2</v>
      </c>
      <c r="AE88">
        <v>1</v>
      </c>
      <c r="AF88">
        <v>0</v>
      </c>
      <c r="AG88">
        <v>0</v>
      </c>
      <c r="AH88">
        <v>4</v>
      </c>
      <c r="AI88">
        <v>4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BP88">
        <v>1</v>
      </c>
      <c r="BQ88">
        <v>1</v>
      </c>
      <c r="BR88" t="s">
        <v>1054</v>
      </c>
      <c r="BV88" t="s">
        <v>293</v>
      </c>
      <c r="BW88" t="s">
        <v>291</v>
      </c>
      <c r="BX88" t="s">
        <v>293</v>
      </c>
      <c r="BY88">
        <v>0</v>
      </c>
      <c r="BZ88">
        <v>4</v>
      </c>
      <c r="CA88">
        <v>0</v>
      </c>
      <c r="CB88">
        <v>22</v>
      </c>
      <c r="CC88">
        <v>0</v>
      </c>
      <c r="CD88" s="2" t="s">
        <v>311</v>
      </c>
      <c r="CE88" s="3">
        <v>2</v>
      </c>
      <c r="CF88" s="2">
        <v>0.69444444444444453</v>
      </c>
      <c r="CG88" s="2">
        <v>0.375</v>
      </c>
      <c r="CH88" s="2"/>
      <c r="CI88" s="2"/>
      <c r="CJ88" s="2"/>
      <c r="CK88" s="2"/>
      <c r="CL88" t="s">
        <v>295</v>
      </c>
      <c r="CM88" s="2" t="s">
        <v>313</v>
      </c>
      <c r="CN88" s="3">
        <v>2</v>
      </c>
      <c r="CO88" s="2">
        <v>0.375</v>
      </c>
      <c r="CP88" s="2">
        <v>0.70833333333333337</v>
      </c>
      <c r="CQ88" s="2"/>
      <c r="CR88" s="2"/>
      <c r="CS88" s="2"/>
      <c r="CT88" s="2"/>
      <c r="CU88" t="s">
        <v>1162</v>
      </c>
      <c r="CV88">
        <v>433</v>
      </c>
      <c r="CW88">
        <v>0</v>
      </c>
      <c r="CX88">
        <v>104</v>
      </c>
      <c r="CY88" t="s">
        <v>291</v>
      </c>
      <c r="CZ88" t="s">
        <v>291</v>
      </c>
      <c r="DA88" t="s">
        <v>291</v>
      </c>
      <c r="DB88" t="s">
        <v>291</v>
      </c>
      <c r="DC88" t="s">
        <v>293</v>
      </c>
      <c r="DD88" t="s">
        <v>291</v>
      </c>
      <c r="DE88">
        <v>0</v>
      </c>
      <c r="DF88">
        <v>15</v>
      </c>
      <c r="DG88">
        <v>0</v>
      </c>
      <c r="DH88">
        <v>2423</v>
      </c>
      <c r="DI88">
        <v>4861</v>
      </c>
      <c r="DJ88">
        <v>1</v>
      </c>
      <c r="DK88">
        <v>335</v>
      </c>
      <c r="DL88">
        <v>91</v>
      </c>
      <c r="DM88">
        <v>7</v>
      </c>
      <c r="DN88">
        <v>508</v>
      </c>
      <c r="DO88">
        <v>136</v>
      </c>
      <c r="DP88">
        <v>2579.25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140</v>
      </c>
      <c r="DY88">
        <v>0</v>
      </c>
      <c r="DZ88">
        <v>97</v>
      </c>
      <c r="EA88">
        <v>0</v>
      </c>
      <c r="EB88">
        <v>109</v>
      </c>
      <c r="EC88">
        <v>5035</v>
      </c>
      <c r="ED88">
        <v>0</v>
      </c>
      <c r="EE88">
        <v>1</v>
      </c>
      <c r="EF88">
        <v>0</v>
      </c>
      <c r="EG88">
        <v>1</v>
      </c>
      <c r="EH88">
        <v>0</v>
      </c>
      <c r="EI88">
        <v>0</v>
      </c>
      <c r="EJ88">
        <v>25</v>
      </c>
      <c r="EK88">
        <v>5060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4861</v>
      </c>
      <c r="FE88">
        <v>15042</v>
      </c>
      <c r="FF88">
        <v>313</v>
      </c>
      <c r="FG88">
        <v>0.49053822746291365</v>
      </c>
      <c r="FH88">
        <v>0.95359452263217959</v>
      </c>
      <c r="FI88">
        <v>606</v>
      </c>
      <c r="FJ88">
        <v>117</v>
      </c>
      <c r="FK88">
        <v>122</v>
      </c>
      <c r="FL88">
        <v>789</v>
      </c>
      <c r="FM88">
        <v>292980</v>
      </c>
      <c r="FN88">
        <v>0.7</v>
      </c>
      <c r="FO88">
        <v>179687</v>
      </c>
      <c r="FP88">
        <v>0.9</v>
      </c>
      <c r="FQ88">
        <v>270433</v>
      </c>
      <c r="FR88">
        <v>0.69</v>
      </c>
      <c r="FS88">
        <v>1</v>
      </c>
      <c r="FT88">
        <v>3</v>
      </c>
      <c r="FU88">
        <v>1</v>
      </c>
      <c r="FV88" t="s">
        <v>291</v>
      </c>
      <c r="FW88" t="s">
        <v>291</v>
      </c>
      <c r="FX88" t="s">
        <v>293</v>
      </c>
      <c r="FY88" t="s">
        <v>291</v>
      </c>
      <c r="FZ88" t="s">
        <v>1056</v>
      </c>
      <c r="GA88">
        <v>5</v>
      </c>
      <c r="GB88">
        <v>208</v>
      </c>
      <c r="GC88">
        <v>5</v>
      </c>
      <c r="GD88">
        <v>196</v>
      </c>
      <c r="GE88">
        <v>397</v>
      </c>
      <c r="GF88" t="s">
        <v>1495</v>
      </c>
      <c r="GG88">
        <v>187</v>
      </c>
      <c r="GH88">
        <v>0</v>
      </c>
      <c r="GI88">
        <v>0</v>
      </c>
      <c r="GJ88" t="s">
        <v>293</v>
      </c>
      <c r="GK88" t="s">
        <v>293</v>
      </c>
      <c r="GL88" t="s">
        <v>293</v>
      </c>
      <c r="GM88">
        <v>0</v>
      </c>
      <c r="GN88">
        <v>0</v>
      </c>
      <c r="GO88">
        <v>0</v>
      </c>
      <c r="GP88">
        <v>0</v>
      </c>
      <c r="GQ88">
        <v>0</v>
      </c>
      <c r="GR88">
        <v>0</v>
      </c>
      <c r="GS88">
        <v>0</v>
      </c>
      <c r="GT88">
        <v>0</v>
      </c>
      <c r="GU88">
        <v>0</v>
      </c>
      <c r="GV88" t="s">
        <v>392</v>
      </c>
      <c r="GW88">
        <v>0</v>
      </c>
      <c r="GX88" t="s">
        <v>392</v>
      </c>
      <c r="GY88">
        <v>0</v>
      </c>
      <c r="GZ88" t="s">
        <v>392</v>
      </c>
      <c r="HA88">
        <v>0</v>
      </c>
      <c r="HB88" t="s">
        <v>392</v>
      </c>
      <c r="HC88">
        <v>0</v>
      </c>
      <c r="HD88">
        <v>0</v>
      </c>
      <c r="HE88">
        <v>5</v>
      </c>
      <c r="HF88">
        <v>0</v>
      </c>
      <c r="HG88" t="s">
        <v>293</v>
      </c>
      <c r="HH88" t="s">
        <v>293</v>
      </c>
      <c r="HI88">
        <v>0</v>
      </c>
      <c r="HJ88">
        <v>5219</v>
      </c>
      <c r="HK88">
        <v>5219</v>
      </c>
      <c r="HL88">
        <v>28</v>
      </c>
      <c r="HM88">
        <v>2</v>
      </c>
      <c r="HN88">
        <v>5777</v>
      </c>
      <c r="HO88">
        <v>2876</v>
      </c>
      <c r="HP88">
        <v>0</v>
      </c>
      <c r="HQ88">
        <v>1</v>
      </c>
      <c r="HR88">
        <v>2</v>
      </c>
      <c r="HS88">
        <v>33</v>
      </c>
      <c r="HT88">
        <v>0</v>
      </c>
      <c r="HU88">
        <v>0</v>
      </c>
      <c r="HV88">
        <v>0</v>
      </c>
      <c r="HW88">
        <v>0</v>
      </c>
      <c r="HX88">
        <v>0</v>
      </c>
      <c r="HY88">
        <v>0</v>
      </c>
      <c r="HZ88">
        <v>0</v>
      </c>
      <c r="IA88">
        <v>0</v>
      </c>
      <c r="IB88">
        <v>0</v>
      </c>
      <c r="IC88">
        <v>0</v>
      </c>
      <c r="ID88">
        <v>0</v>
      </c>
      <c r="IE88" s="3">
        <v>0</v>
      </c>
      <c r="IF88" s="3">
        <v>0</v>
      </c>
      <c r="IG88">
        <v>0</v>
      </c>
      <c r="IH88">
        <v>0</v>
      </c>
      <c r="II88">
        <v>0</v>
      </c>
      <c r="IJ88" t="s">
        <v>950</v>
      </c>
      <c r="IK88" t="s">
        <v>951</v>
      </c>
      <c r="IL88" s="88" t="s">
        <v>952</v>
      </c>
      <c r="IM88" s="88">
        <v>38396</v>
      </c>
      <c r="IN88" t="s">
        <v>291</v>
      </c>
      <c r="IO88" t="s">
        <v>291</v>
      </c>
      <c r="IP88" t="s">
        <v>293</v>
      </c>
      <c r="IQ88" t="s">
        <v>291</v>
      </c>
      <c r="IR88" t="s">
        <v>293</v>
      </c>
      <c r="IS88" t="s">
        <v>1196</v>
      </c>
      <c r="IT88">
        <v>11</v>
      </c>
    </row>
    <row r="89" spans="1:259" x14ac:dyDescent="0.2">
      <c r="A89">
        <v>85</v>
      </c>
      <c r="B89" t="s">
        <v>953</v>
      </c>
      <c r="C89" t="s">
        <v>1584</v>
      </c>
      <c r="D89">
        <v>940</v>
      </c>
      <c r="E89" t="s">
        <v>834</v>
      </c>
      <c r="F89">
        <v>218</v>
      </c>
      <c r="G89" t="s">
        <v>955</v>
      </c>
      <c r="H89" t="s">
        <v>954</v>
      </c>
      <c r="I89" t="s">
        <v>956</v>
      </c>
      <c r="J89">
        <v>2191</v>
      </c>
      <c r="K89" t="s">
        <v>957</v>
      </c>
      <c r="L89" t="s">
        <v>958</v>
      </c>
      <c r="M89" t="s">
        <v>959</v>
      </c>
      <c r="N89" t="s">
        <v>322</v>
      </c>
      <c r="O89" t="s">
        <v>293</v>
      </c>
      <c r="P89" t="s">
        <v>1496</v>
      </c>
      <c r="Q89" t="s">
        <v>322</v>
      </c>
      <c r="R89" t="s">
        <v>293</v>
      </c>
      <c r="V89">
        <v>2</v>
      </c>
      <c r="W89">
        <v>0</v>
      </c>
      <c r="X89">
        <v>0</v>
      </c>
      <c r="Y89">
        <v>0</v>
      </c>
      <c r="Z89">
        <v>0</v>
      </c>
      <c r="AA89">
        <v>2</v>
      </c>
      <c r="AB89">
        <v>0</v>
      </c>
      <c r="AC89">
        <v>0</v>
      </c>
      <c r="AD89">
        <v>2</v>
      </c>
      <c r="AE89">
        <v>8</v>
      </c>
      <c r="AF89">
        <v>0</v>
      </c>
      <c r="AG89">
        <v>0</v>
      </c>
      <c r="AH89">
        <v>10</v>
      </c>
      <c r="AI89">
        <v>2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2</v>
      </c>
      <c r="AU89">
        <v>1</v>
      </c>
      <c r="AV89">
        <v>1</v>
      </c>
      <c r="AW89" t="s">
        <v>1054</v>
      </c>
      <c r="AX89">
        <v>1</v>
      </c>
      <c r="AY89" t="s">
        <v>1054</v>
      </c>
      <c r="BK89">
        <v>1</v>
      </c>
      <c r="BL89">
        <v>1</v>
      </c>
      <c r="BM89" t="s">
        <v>1054</v>
      </c>
      <c r="BP89">
        <v>1</v>
      </c>
      <c r="BQ89">
        <v>2</v>
      </c>
      <c r="BR89" t="s">
        <v>1054</v>
      </c>
      <c r="BS89">
        <v>1</v>
      </c>
      <c r="BT89">
        <v>1</v>
      </c>
      <c r="BU89" t="s">
        <v>1054</v>
      </c>
      <c r="BV89" t="s">
        <v>291</v>
      </c>
      <c r="BW89" t="s">
        <v>291</v>
      </c>
      <c r="BX89" t="s">
        <v>293</v>
      </c>
      <c r="BY89">
        <v>1</v>
      </c>
      <c r="BZ89">
        <v>9</v>
      </c>
      <c r="CA89">
        <v>0</v>
      </c>
      <c r="CB89">
        <v>0</v>
      </c>
      <c r="CC89">
        <v>0</v>
      </c>
      <c r="CD89" s="2" t="s">
        <v>311</v>
      </c>
      <c r="CE89" s="3">
        <v>1</v>
      </c>
      <c r="CF89" s="2">
        <v>0.70833333333333337</v>
      </c>
      <c r="CG89" s="2">
        <v>0.375</v>
      </c>
      <c r="CH89" s="2"/>
      <c r="CI89" s="2"/>
      <c r="CJ89" s="2"/>
      <c r="CK89" s="2"/>
      <c r="CL89" t="s">
        <v>295</v>
      </c>
      <c r="CM89" s="2" t="s">
        <v>313</v>
      </c>
      <c r="CN89" s="3">
        <v>1</v>
      </c>
      <c r="CO89" s="2">
        <v>0.375</v>
      </c>
      <c r="CP89" s="2">
        <v>0.70833333333333337</v>
      </c>
      <c r="CQ89" s="2"/>
      <c r="CR89" s="2"/>
      <c r="CS89" s="2"/>
      <c r="CT89" s="2"/>
      <c r="CV89">
        <v>702</v>
      </c>
      <c r="CW89">
        <v>958</v>
      </c>
      <c r="CX89">
        <v>2635</v>
      </c>
      <c r="CY89" t="s">
        <v>291</v>
      </c>
      <c r="CZ89" t="s">
        <v>291</v>
      </c>
      <c r="DA89" t="s">
        <v>291</v>
      </c>
      <c r="DB89" t="s">
        <v>291</v>
      </c>
      <c r="DC89" t="s">
        <v>293</v>
      </c>
      <c r="DD89" t="s">
        <v>291</v>
      </c>
      <c r="DE89">
        <v>316</v>
      </c>
      <c r="DF89">
        <v>80</v>
      </c>
      <c r="DG89">
        <v>3186</v>
      </c>
      <c r="DH89">
        <v>3677</v>
      </c>
      <c r="DI89">
        <v>14122</v>
      </c>
      <c r="DJ89">
        <v>0</v>
      </c>
      <c r="DK89">
        <v>0</v>
      </c>
      <c r="DL89">
        <v>421</v>
      </c>
      <c r="DM89">
        <v>113</v>
      </c>
      <c r="DN89">
        <v>3747</v>
      </c>
      <c r="DO89">
        <v>129</v>
      </c>
      <c r="DP89">
        <v>9701.75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1</v>
      </c>
      <c r="DW89">
        <v>0</v>
      </c>
      <c r="DX89">
        <v>2371</v>
      </c>
      <c r="DY89">
        <v>0</v>
      </c>
      <c r="DZ89">
        <v>331</v>
      </c>
      <c r="EA89">
        <v>0</v>
      </c>
      <c r="EB89">
        <v>297</v>
      </c>
      <c r="EC89">
        <v>34620</v>
      </c>
      <c r="ED89">
        <v>0</v>
      </c>
      <c r="EE89">
        <v>223</v>
      </c>
      <c r="EF89">
        <v>0</v>
      </c>
      <c r="EG89">
        <v>27</v>
      </c>
      <c r="EH89">
        <v>0</v>
      </c>
      <c r="EI89">
        <v>4</v>
      </c>
      <c r="EJ89">
        <v>2715</v>
      </c>
      <c r="EK89">
        <v>37335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4</v>
      </c>
      <c r="ES89">
        <v>0</v>
      </c>
      <c r="ET89">
        <v>140</v>
      </c>
      <c r="EU89">
        <v>284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0</v>
      </c>
      <c r="FB89">
        <v>0</v>
      </c>
      <c r="FC89">
        <v>0</v>
      </c>
      <c r="FD89">
        <v>14406</v>
      </c>
      <c r="FE89">
        <v>101038</v>
      </c>
      <c r="FF89">
        <v>1047</v>
      </c>
      <c r="FG89">
        <v>0.66876335562142419</v>
      </c>
      <c r="FH89">
        <v>2.3215918751866917</v>
      </c>
      <c r="FI89">
        <v>1269</v>
      </c>
      <c r="FJ89">
        <v>444</v>
      </c>
      <c r="FK89">
        <v>476</v>
      </c>
      <c r="FL89">
        <v>1851</v>
      </c>
      <c r="FM89">
        <v>743861</v>
      </c>
      <c r="FN89">
        <v>0.61</v>
      </c>
      <c r="FO89">
        <v>651478</v>
      </c>
      <c r="FP89">
        <v>0.82</v>
      </c>
      <c r="FQ89">
        <v>695413</v>
      </c>
      <c r="FR89">
        <v>0.24</v>
      </c>
      <c r="FS89">
        <v>1</v>
      </c>
      <c r="FT89">
        <v>4</v>
      </c>
      <c r="FU89">
        <v>1</v>
      </c>
      <c r="FV89" t="s">
        <v>291</v>
      </c>
      <c r="FW89" t="s">
        <v>291</v>
      </c>
      <c r="FX89" t="s">
        <v>293</v>
      </c>
      <c r="FY89" t="s">
        <v>291</v>
      </c>
      <c r="FZ89" t="s">
        <v>1056</v>
      </c>
      <c r="GA89">
        <v>4</v>
      </c>
      <c r="GB89">
        <v>59</v>
      </c>
      <c r="GC89">
        <v>3</v>
      </c>
      <c r="GD89">
        <v>49</v>
      </c>
      <c r="GE89">
        <v>101</v>
      </c>
      <c r="GF89" t="s">
        <v>570</v>
      </c>
      <c r="GG89">
        <v>11</v>
      </c>
      <c r="GH89">
        <v>22</v>
      </c>
      <c r="GI89">
        <v>371</v>
      </c>
      <c r="GJ89">
        <v>11</v>
      </c>
      <c r="GK89" t="s">
        <v>293</v>
      </c>
      <c r="GL89" t="s">
        <v>293</v>
      </c>
      <c r="GM89" t="s">
        <v>293</v>
      </c>
      <c r="GN89" t="s">
        <v>293</v>
      </c>
      <c r="GO89" t="s">
        <v>293</v>
      </c>
      <c r="GP89" t="s">
        <v>293</v>
      </c>
      <c r="GQ89" t="s">
        <v>293</v>
      </c>
      <c r="GR89">
        <v>33</v>
      </c>
      <c r="GS89" t="s">
        <v>293</v>
      </c>
      <c r="GT89" t="s">
        <v>293</v>
      </c>
      <c r="GU89" t="s">
        <v>293</v>
      </c>
      <c r="GV89" t="s">
        <v>293</v>
      </c>
      <c r="GW89">
        <v>0</v>
      </c>
      <c r="GX89" t="s">
        <v>786</v>
      </c>
      <c r="GY89">
        <v>27</v>
      </c>
      <c r="GZ89" t="s">
        <v>333</v>
      </c>
      <c r="HA89">
        <v>25</v>
      </c>
      <c r="HB89" t="s">
        <v>689</v>
      </c>
      <c r="HC89">
        <v>8</v>
      </c>
      <c r="HD89">
        <v>0</v>
      </c>
      <c r="HE89">
        <v>5</v>
      </c>
      <c r="HF89">
        <v>3</v>
      </c>
      <c r="HG89" t="s">
        <v>293</v>
      </c>
      <c r="HH89" t="s">
        <v>293</v>
      </c>
      <c r="HI89">
        <v>0</v>
      </c>
      <c r="HJ89">
        <v>10593</v>
      </c>
      <c r="HK89">
        <v>10593</v>
      </c>
      <c r="HL89">
        <v>249</v>
      </c>
      <c r="HM89">
        <v>212</v>
      </c>
      <c r="HN89">
        <v>10736</v>
      </c>
      <c r="HO89">
        <v>9894</v>
      </c>
      <c r="HP89">
        <v>1</v>
      </c>
      <c r="HQ89">
        <v>4</v>
      </c>
      <c r="HR89">
        <v>8</v>
      </c>
      <c r="HS89">
        <v>88</v>
      </c>
      <c r="HT89">
        <v>559</v>
      </c>
      <c r="HU89">
        <v>70</v>
      </c>
      <c r="HV89">
        <v>17</v>
      </c>
      <c r="HW89" t="s">
        <v>293</v>
      </c>
      <c r="HX89">
        <v>66</v>
      </c>
      <c r="HY89" t="s">
        <v>293</v>
      </c>
      <c r="HZ89" t="s">
        <v>293</v>
      </c>
      <c r="IA89" t="s">
        <v>293</v>
      </c>
      <c r="IB89" t="s">
        <v>293</v>
      </c>
      <c r="IC89" t="s">
        <v>293</v>
      </c>
      <c r="ID89" t="s">
        <v>293</v>
      </c>
      <c r="IE89" s="3">
        <v>7</v>
      </c>
      <c r="IF89" s="3" t="s">
        <v>293</v>
      </c>
      <c r="IG89" t="s">
        <v>293</v>
      </c>
      <c r="IH89">
        <v>24</v>
      </c>
      <c r="II89" t="s">
        <v>293</v>
      </c>
      <c r="IJ89" t="s">
        <v>1101</v>
      </c>
      <c r="IK89" t="s">
        <v>482</v>
      </c>
      <c r="IL89" s="88">
        <v>36373</v>
      </c>
      <c r="IM89" s="88">
        <v>41365</v>
      </c>
      <c r="IN89" t="s">
        <v>291</v>
      </c>
      <c r="IO89" t="s">
        <v>291</v>
      </c>
      <c r="IP89" t="s">
        <v>291</v>
      </c>
      <c r="IQ89" t="s">
        <v>291</v>
      </c>
      <c r="IR89" t="s">
        <v>291</v>
      </c>
      <c r="IS89" t="s">
        <v>328</v>
      </c>
      <c r="IT89">
        <v>6</v>
      </c>
      <c r="IY89" t="s">
        <v>302</v>
      </c>
    </row>
    <row r="90" spans="1:259" x14ac:dyDescent="0.2">
      <c r="A90">
        <v>86</v>
      </c>
      <c r="B90" t="s">
        <v>960</v>
      </c>
      <c r="C90" t="s">
        <v>961</v>
      </c>
      <c r="D90">
        <v>963</v>
      </c>
      <c r="E90" t="s">
        <v>317</v>
      </c>
      <c r="F90">
        <v>222</v>
      </c>
      <c r="G90" t="s">
        <v>962</v>
      </c>
      <c r="H90" t="s">
        <v>1497</v>
      </c>
      <c r="I90" t="s">
        <v>963</v>
      </c>
      <c r="J90" t="s">
        <v>286</v>
      </c>
      <c r="K90" t="s">
        <v>1197</v>
      </c>
      <c r="L90" t="s">
        <v>1198</v>
      </c>
      <c r="M90" t="s">
        <v>1498</v>
      </c>
      <c r="N90" t="s">
        <v>290</v>
      </c>
      <c r="O90" t="s">
        <v>291</v>
      </c>
      <c r="V90">
        <v>0</v>
      </c>
      <c r="W90">
        <v>1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  <c r="AD90">
        <v>0</v>
      </c>
      <c r="AE90">
        <v>8</v>
      </c>
      <c r="AF90">
        <v>0</v>
      </c>
      <c r="AG90">
        <v>0</v>
      </c>
      <c r="AH90">
        <v>8</v>
      </c>
      <c r="AI90">
        <v>2</v>
      </c>
      <c r="AJ90">
        <v>0</v>
      </c>
      <c r="AK90">
        <v>0</v>
      </c>
      <c r="AL90">
        <v>0.5</v>
      </c>
      <c r="AM90">
        <v>0.5</v>
      </c>
      <c r="AN90">
        <v>0</v>
      </c>
      <c r="AO90">
        <v>1</v>
      </c>
      <c r="AP90">
        <v>0</v>
      </c>
      <c r="AQ90">
        <v>1</v>
      </c>
      <c r="AR90">
        <v>4</v>
      </c>
      <c r="AS90">
        <v>5</v>
      </c>
      <c r="AT90" t="s">
        <v>1053</v>
      </c>
      <c r="AU90">
        <v>20</v>
      </c>
      <c r="AV90">
        <v>100</v>
      </c>
      <c r="AW90" t="s">
        <v>1053</v>
      </c>
      <c r="AX90">
        <v>120</v>
      </c>
      <c r="AY90" t="s">
        <v>1054</v>
      </c>
      <c r="AZ90">
        <v>1</v>
      </c>
      <c r="BA90">
        <v>1.5</v>
      </c>
      <c r="BB90" t="s">
        <v>1053</v>
      </c>
      <c r="BH90">
        <v>1</v>
      </c>
      <c r="BI90">
        <v>1</v>
      </c>
      <c r="BJ90" t="s">
        <v>1053</v>
      </c>
      <c r="BV90" t="s">
        <v>291</v>
      </c>
      <c r="BW90" t="s">
        <v>291</v>
      </c>
      <c r="BX90" t="s">
        <v>291</v>
      </c>
      <c r="BY90">
        <v>6</v>
      </c>
      <c r="BZ90">
        <v>8</v>
      </c>
      <c r="CA90">
        <v>0</v>
      </c>
      <c r="CB90">
        <v>10</v>
      </c>
      <c r="CC90">
        <v>0</v>
      </c>
      <c r="CD90" s="2" t="s">
        <v>311</v>
      </c>
      <c r="CE90" s="3">
        <v>1</v>
      </c>
      <c r="CF90" s="2">
        <v>0.69791666666666663</v>
      </c>
      <c r="CG90" s="2">
        <v>0.35416666666666669</v>
      </c>
      <c r="CH90" s="2"/>
      <c r="CI90" s="2"/>
      <c r="CJ90" s="2"/>
      <c r="CK90" s="2"/>
      <c r="CL90" t="s">
        <v>295</v>
      </c>
      <c r="CM90" s="2" t="s">
        <v>313</v>
      </c>
      <c r="CN90" s="3">
        <v>1</v>
      </c>
      <c r="CO90" s="2">
        <v>0.35416666666666669</v>
      </c>
      <c r="CP90" s="2">
        <v>0.69791666666666663</v>
      </c>
      <c r="CQ90" s="2"/>
      <c r="CR90" s="2"/>
      <c r="CS90" s="2"/>
      <c r="CT90" s="2"/>
      <c r="CU90" t="s">
        <v>1055</v>
      </c>
      <c r="CV90">
        <v>1024</v>
      </c>
      <c r="CW90">
        <v>26</v>
      </c>
      <c r="CX90">
        <v>3462</v>
      </c>
      <c r="CY90" t="s">
        <v>291</v>
      </c>
      <c r="CZ90" t="s">
        <v>291</v>
      </c>
      <c r="DA90" t="s">
        <v>291</v>
      </c>
      <c r="DB90" t="s">
        <v>291</v>
      </c>
      <c r="DC90" t="s">
        <v>293</v>
      </c>
      <c r="DD90" t="s">
        <v>291</v>
      </c>
      <c r="DE90">
        <v>64</v>
      </c>
      <c r="DF90">
        <v>8</v>
      </c>
      <c r="DG90">
        <v>4779</v>
      </c>
      <c r="DH90">
        <v>3060</v>
      </c>
      <c r="DI90">
        <v>15750</v>
      </c>
      <c r="DJ90">
        <v>38</v>
      </c>
      <c r="DK90">
        <v>99</v>
      </c>
      <c r="DL90">
        <v>2251</v>
      </c>
      <c r="DM90">
        <v>25</v>
      </c>
      <c r="DN90">
        <v>159</v>
      </c>
      <c r="DO90">
        <v>975</v>
      </c>
      <c r="DP90">
        <v>12920.25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43</v>
      </c>
      <c r="DW90">
        <v>18</v>
      </c>
      <c r="DX90">
        <v>3017</v>
      </c>
      <c r="DY90">
        <v>0</v>
      </c>
      <c r="DZ90">
        <v>58</v>
      </c>
      <c r="EA90">
        <v>0</v>
      </c>
      <c r="EB90">
        <v>46</v>
      </c>
      <c r="EC90">
        <v>32355</v>
      </c>
      <c r="ED90">
        <v>0</v>
      </c>
      <c r="EE90">
        <v>53</v>
      </c>
      <c r="EF90">
        <v>0</v>
      </c>
      <c r="EG90">
        <v>4</v>
      </c>
      <c r="EH90">
        <v>0</v>
      </c>
      <c r="EI90">
        <v>0</v>
      </c>
      <c r="EJ90">
        <v>590</v>
      </c>
      <c r="EK90">
        <v>32945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9</v>
      </c>
      <c r="ET90">
        <v>1</v>
      </c>
      <c r="EU90">
        <v>20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15770</v>
      </c>
      <c r="FE90">
        <v>118175</v>
      </c>
      <c r="FF90">
        <v>1183</v>
      </c>
      <c r="FG90">
        <v>0.79734941989632191</v>
      </c>
      <c r="FH90">
        <v>2.4309841191475354</v>
      </c>
      <c r="FI90">
        <v>1347</v>
      </c>
      <c r="FJ90">
        <v>420</v>
      </c>
      <c r="FK90">
        <v>538</v>
      </c>
      <c r="FL90">
        <v>1455</v>
      </c>
      <c r="FM90">
        <v>1101844</v>
      </c>
      <c r="FN90">
        <v>0.77664999999999995</v>
      </c>
      <c r="FO90">
        <v>856646</v>
      </c>
      <c r="FP90">
        <v>1.139839</v>
      </c>
      <c r="FQ90">
        <v>1429483</v>
      </c>
      <c r="FR90">
        <v>0.55265600000000004</v>
      </c>
      <c r="FS90" t="s">
        <v>1199</v>
      </c>
      <c r="FT90">
        <v>1.3</v>
      </c>
      <c r="FU90">
        <v>1</v>
      </c>
      <c r="FV90" t="s">
        <v>291</v>
      </c>
      <c r="FW90" t="s">
        <v>291</v>
      </c>
      <c r="FX90" t="s">
        <v>1499</v>
      </c>
      <c r="FY90" t="s">
        <v>291</v>
      </c>
      <c r="FZ90" t="s">
        <v>1058</v>
      </c>
      <c r="GA90">
        <v>11</v>
      </c>
      <c r="GB90">
        <v>309</v>
      </c>
      <c r="GC90">
        <v>8</v>
      </c>
      <c r="GD90">
        <v>213</v>
      </c>
      <c r="GE90">
        <v>434</v>
      </c>
      <c r="GF90" t="s">
        <v>293</v>
      </c>
      <c r="GG90">
        <v>0</v>
      </c>
      <c r="GH90">
        <v>68</v>
      </c>
      <c r="GI90">
        <v>22</v>
      </c>
      <c r="GJ90" t="s">
        <v>293</v>
      </c>
      <c r="GK90">
        <v>0</v>
      </c>
      <c r="GL90">
        <v>8</v>
      </c>
      <c r="GM90" t="s">
        <v>293</v>
      </c>
      <c r="GN90" t="s">
        <v>293</v>
      </c>
      <c r="GO90">
        <v>32</v>
      </c>
      <c r="GP90">
        <v>3</v>
      </c>
      <c r="GQ90" t="s">
        <v>293</v>
      </c>
      <c r="GR90">
        <v>105</v>
      </c>
      <c r="GS90">
        <v>165</v>
      </c>
      <c r="GT90">
        <v>1</v>
      </c>
      <c r="GU90" t="s">
        <v>293</v>
      </c>
      <c r="GV90" t="s">
        <v>293</v>
      </c>
      <c r="GW90">
        <v>0</v>
      </c>
      <c r="GX90" t="s">
        <v>366</v>
      </c>
      <c r="GY90">
        <v>3</v>
      </c>
      <c r="GZ90" t="s">
        <v>366</v>
      </c>
      <c r="HA90">
        <v>5</v>
      </c>
      <c r="HB90" t="s">
        <v>965</v>
      </c>
      <c r="HC90">
        <v>100</v>
      </c>
      <c r="HD90">
        <v>52</v>
      </c>
      <c r="HE90" t="s">
        <v>334</v>
      </c>
      <c r="HF90">
        <v>3</v>
      </c>
      <c r="HG90" t="s">
        <v>1200</v>
      </c>
      <c r="HH90">
        <v>6</v>
      </c>
      <c r="HI90">
        <v>100</v>
      </c>
      <c r="HJ90">
        <v>10705</v>
      </c>
      <c r="HK90">
        <v>10705</v>
      </c>
      <c r="HL90">
        <v>577</v>
      </c>
      <c r="HM90">
        <v>598</v>
      </c>
      <c r="HN90">
        <v>6349</v>
      </c>
      <c r="HO90">
        <v>10741</v>
      </c>
      <c r="HP90">
        <v>2</v>
      </c>
      <c r="HQ90">
        <v>2</v>
      </c>
      <c r="HR90">
        <v>13</v>
      </c>
      <c r="HS90">
        <v>31</v>
      </c>
      <c r="HT90">
        <v>134</v>
      </c>
      <c r="HU90" t="s">
        <v>293</v>
      </c>
      <c r="HV90" t="s">
        <v>293</v>
      </c>
      <c r="HW90">
        <v>21</v>
      </c>
      <c r="HX90">
        <v>111</v>
      </c>
      <c r="HY90">
        <v>1260</v>
      </c>
      <c r="HZ90">
        <v>2168</v>
      </c>
      <c r="IA90">
        <v>4887</v>
      </c>
      <c r="IB90">
        <v>2</v>
      </c>
      <c r="IC90">
        <v>0</v>
      </c>
      <c r="ID90">
        <v>0</v>
      </c>
      <c r="IE90" s="3">
        <v>0</v>
      </c>
      <c r="IF90" s="3">
        <v>0</v>
      </c>
      <c r="IG90">
        <v>0</v>
      </c>
      <c r="IH90">
        <v>0</v>
      </c>
      <c r="II90">
        <v>4391</v>
      </c>
      <c r="IJ90" t="s">
        <v>326</v>
      </c>
      <c r="IK90" t="s">
        <v>327</v>
      </c>
      <c r="IL90" s="88">
        <v>37377</v>
      </c>
      <c r="IM90" s="88">
        <v>40940</v>
      </c>
      <c r="IN90" t="s">
        <v>291</v>
      </c>
      <c r="IO90" t="s">
        <v>1499</v>
      </c>
      <c r="IP90" t="s">
        <v>1499</v>
      </c>
      <c r="IQ90" t="s">
        <v>1499</v>
      </c>
      <c r="IR90" t="s">
        <v>293</v>
      </c>
      <c r="IS90" t="s">
        <v>328</v>
      </c>
      <c r="IT90">
        <v>6</v>
      </c>
      <c r="IY90" t="s">
        <v>302</v>
      </c>
    </row>
    <row r="91" spans="1:259" x14ac:dyDescent="0.2">
      <c r="A91">
        <v>87</v>
      </c>
      <c r="B91" t="s">
        <v>966</v>
      </c>
      <c r="C91" t="s">
        <v>967</v>
      </c>
      <c r="D91">
        <v>1182</v>
      </c>
      <c r="E91" t="s">
        <v>317</v>
      </c>
      <c r="F91">
        <v>120</v>
      </c>
      <c r="G91" t="s">
        <v>968</v>
      </c>
      <c r="H91" t="s">
        <v>1500</v>
      </c>
      <c r="I91" t="s">
        <v>969</v>
      </c>
      <c r="J91">
        <v>23108</v>
      </c>
      <c r="K91" t="s">
        <v>970</v>
      </c>
      <c r="L91" t="s">
        <v>971</v>
      </c>
      <c r="M91" t="s">
        <v>972</v>
      </c>
      <c r="N91" t="s">
        <v>322</v>
      </c>
      <c r="O91" t="s">
        <v>293</v>
      </c>
      <c r="P91" t="s">
        <v>973</v>
      </c>
      <c r="Q91" t="s">
        <v>290</v>
      </c>
      <c r="R91" t="s">
        <v>293</v>
      </c>
      <c r="V91">
        <v>1</v>
      </c>
      <c r="W91">
        <v>1</v>
      </c>
      <c r="X91">
        <v>0</v>
      </c>
      <c r="Y91">
        <v>0</v>
      </c>
      <c r="Z91">
        <v>0</v>
      </c>
      <c r="AA91">
        <v>2</v>
      </c>
      <c r="AB91">
        <v>0</v>
      </c>
      <c r="AC91">
        <v>0</v>
      </c>
      <c r="AD91">
        <v>1</v>
      </c>
      <c r="AE91">
        <v>4</v>
      </c>
      <c r="AF91">
        <v>0</v>
      </c>
      <c r="AG91">
        <v>0</v>
      </c>
      <c r="AH91">
        <v>5</v>
      </c>
      <c r="AI91">
        <v>4</v>
      </c>
      <c r="AJ91">
        <v>0</v>
      </c>
      <c r="AK91">
        <v>0</v>
      </c>
      <c r="AL91">
        <v>0.5</v>
      </c>
      <c r="AM91">
        <v>0.5</v>
      </c>
      <c r="AN91">
        <v>4</v>
      </c>
      <c r="AO91">
        <v>0</v>
      </c>
      <c r="AP91">
        <v>0</v>
      </c>
      <c r="AQ91">
        <v>0</v>
      </c>
      <c r="AR91">
        <v>4</v>
      </c>
      <c r="AS91">
        <v>6</v>
      </c>
      <c r="AT91" t="s">
        <v>1053</v>
      </c>
      <c r="AU91">
        <v>1</v>
      </c>
      <c r="AV91">
        <v>1</v>
      </c>
      <c r="AW91" t="s">
        <v>1053</v>
      </c>
      <c r="AX91">
        <v>3</v>
      </c>
      <c r="AY91" t="s">
        <v>1054</v>
      </c>
      <c r="AZ91">
        <v>4</v>
      </c>
      <c r="BA91">
        <v>6</v>
      </c>
      <c r="BB91" t="s">
        <v>1054</v>
      </c>
      <c r="BC91">
        <v>4</v>
      </c>
      <c r="BD91">
        <v>6</v>
      </c>
      <c r="BE91" t="s">
        <v>1054</v>
      </c>
      <c r="BF91">
        <v>24</v>
      </c>
      <c r="BG91" t="s">
        <v>1054</v>
      </c>
      <c r="BH91">
        <v>1</v>
      </c>
      <c r="BI91">
        <v>1</v>
      </c>
      <c r="BJ91" t="s">
        <v>1053</v>
      </c>
      <c r="BP91">
        <v>1</v>
      </c>
      <c r="BQ91">
        <v>1</v>
      </c>
      <c r="BR91" t="s">
        <v>1053</v>
      </c>
      <c r="BV91" t="s">
        <v>291</v>
      </c>
      <c r="BW91" t="s">
        <v>291</v>
      </c>
      <c r="BX91" t="s">
        <v>293</v>
      </c>
      <c r="BY91">
        <v>4</v>
      </c>
      <c r="BZ91">
        <v>0</v>
      </c>
      <c r="CA91">
        <v>0</v>
      </c>
      <c r="CB91">
        <v>2</v>
      </c>
      <c r="CC91">
        <v>0</v>
      </c>
      <c r="CD91" s="2" t="s">
        <v>311</v>
      </c>
      <c r="CE91" s="3">
        <v>2</v>
      </c>
      <c r="CF91" s="2">
        <v>0.70833333333333337</v>
      </c>
      <c r="CG91" s="2">
        <v>0.35416666666666669</v>
      </c>
      <c r="CH91" s="2"/>
      <c r="CI91" s="2"/>
      <c r="CJ91" s="2"/>
      <c r="CK91" s="2"/>
      <c r="CL91" t="s">
        <v>295</v>
      </c>
      <c r="CM91" s="2" t="s">
        <v>313</v>
      </c>
      <c r="CN91" s="3">
        <v>3</v>
      </c>
      <c r="CO91" s="2">
        <v>0.35416666666666669</v>
      </c>
      <c r="CP91" s="2">
        <v>0.70833333333333337</v>
      </c>
      <c r="CQ91" s="2"/>
      <c r="CR91" s="2"/>
      <c r="CS91" s="2"/>
      <c r="CT91" s="2"/>
      <c r="CU91" t="s">
        <v>1055</v>
      </c>
      <c r="CV91">
        <v>1536</v>
      </c>
      <c r="CW91">
        <v>0</v>
      </c>
      <c r="CX91">
        <v>1290</v>
      </c>
      <c r="CY91" t="s">
        <v>291</v>
      </c>
      <c r="CZ91" t="s">
        <v>291</v>
      </c>
      <c r="DA91" t="s">
        <v>291</v>
      </c>
      <c r="DB91" t="s">
        <v>293</v>
      </c>
      <c r="DC91" t="s">
        <v>293</v>
      </c>
      <c r="DD91" t="s">
        <v>291</v>
      </c>
      <c r="DE91">
        <v>0</v>
      </c>
      <c r="DF91">
        <v>0</v>
      </c>
      <c r="DG91">
        <v>0</v>
      </c>
      <c r="DH91">
        <v>3671</v>
      </c>
      <c r="DI91">
        <v>7342</v>
      </c>
      <c r="DJ91">
        <v>0</v>
      </c>
      <c r="DK91">
        <v>1217</v>
      </c>
      <c r="DL91">
        <v>16</v>
      </c>
      <c r="DM91">
        <v>0</v>
      </c>
      <c r="DN91">
        <v>307</v>
      </c>
      <c r="DO91">
        <v>14</v>
      </c>
      <c r="DP91">
        <v>3164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1893</v>
      </c>
      <c r="DY91">
        <v>0</v>
      </c>
      <c r="DZ91">
        <v>0</v>
      </c>
      <c r="EA91">
        <v>0</v>
      </c>
      <c r="EB91">
        <v>0</v>
      </c>
      <c r="EC91">
        <v>18930</v>
      </c>
      <c r="ED91">
        <v>0</v>
      </c>
      <c r="EE91">
        <v>23</v>
      </c>
      <c r="EF91">
        <v>0</v>
      </c>
      <c r="EG91">
        <v>0</v>
      </c>
      <c r="EH91">
        <v>0</v>
      </c>
      <c r="EI91">
        <v>0</v>
      </c>
      <c r="EJ91">
        <v>230</v>
      </c>
      <c r="EK91">
        <v>19160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2</v>
      </c>
      <c r="EU91">
        <v>4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7346</v>
      </c>
      <c r="FE91">
        <v>41664</v>
      </c>
      <c r="FF91">
        <v>407</v>
      </c>
      <c r="FG91">
        <v>0.37390687780666509</v>
      </c>
      <c r="FH91">
        <v>1.641219569841645</v>
      </c>
      <c r="FI91">
        <v>1632</v>
      </c>
      <c r="FJ91">
        <v>396</v>
      </c>
      <c r="FK91">
        <v>480</v>
      </c>
      <c r="FL91">
        <v>1273</v>
      </c>
      <c r="FM91">
        <v>4431500</v>
      </c>
      <c r="FN91">
        <v>6.36</v>
      </c>
      <c r="FO91">
        <v>806522</v>
      </c>
      <c r="FP91">
        <v>2.83</v>
      </c>
      <c r="FQ91">
        <v>158956</v>
      </c>
      <c r="FR91">
        <v>0.1</v>
      </c>
      <c r="FS91">
        <v>1</v>
      </c>
      <c r="FT91">
        <v>3</v>
      </c>
      <c r="FU91">
        <v>1</v>
      </c>
      <c r="FV91" t="s">
        <v>291</v>
      </c>
      <c r="FW91" t="s">
        <v>291</v>
      </c>
      <c r="FX91" t="s">
        <v>779</v>
      </c>
      <c r="FY91" t="s">
        <v>291</v>
      </c>
      <c r="FZ91" t="s">
        <v>1058</v>
      </c>
      <c r="GA91">
        <v>6</v>
      </c>
      <c r="GB91">
        <v>619</v>
      </c>
      <c r="GC91">
        <v>6</v>
      </c>
      <c r="GD91">
        <v>555</v>
      </c>
      <c r="GE91">
        <v>1116</v>
      </c>
      <c r="GF91" t="s">
        <v>343</v>
      </c>
      <c r="GG91">
        <v>7</v>
      </c>
      <c r="GH91">
        <v>0</v>
      </c>
      <c r="GI91">
        <v>0</v>
      </c>
      <c r="GJ91">
        <v>7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  <c r="GQ91">
        <v>0</v>
      </c>
      <c r="GR91">
        <v>27</v>
      </c>
      <c r="GS91">
        <v>0</v>
      </c>
      <c r="GT91">
        <v>0</v>
      </c>
      <c r="GU91">
        <v>0</v>
      </c>
      <c r="GV91" t="s">
        <v>333</v>
      </c>
      <c r="GW91">
        <v>0</v>
      </c>
      <c r="GX91" t="s">
        <v>333</v>
      </c>
      <c r="GY91">
        <v>4</v>
      </c>
      <c r="GZ91" t="s">
        <v>333</v>
      </c>
      <c r="HA91">
        <v>6</v>
      </c>
      <c r="HB91" t="s">
        <v>333</v>
      </c>
      <c r="HC91">
        <v>0</v>
      </c>
      <c r="HD91">
        <v>0</v>
      </c>
      <c r="HE91" t="s">
        <v>333</v>
      </c>
      <c r="HF91">
        <v>17</v>
      </c>
      <c r="HG91" t="s">
        <v>974</v>
      </c>
      <c r="HH91" t="s">
        <v>297</v>
      </c>
      <c r="HI91">
        <v>0</v>
      </c>
      <c r="HJ91">
        <v>6985</v>
      </c>
      <c r="HK91">
        <v>6985</v>
      </c>
      <c r="HL91">
        <v>171</v>
      </c>
      <c r="HM91">
        <v>398</v>
      </c>
      <c r="HN91">
        <v>4079</v>
      </c>
      <c r="HO91">
        <v>4234</v>
      </c>
      <c r="HP91">
        <v>0</v>
      </c>
      <c r="HQ91">
        <v>0</v>
      </c>
      <c r="HR91">
        <v>0</v>
      </c>
      <c r="HS91">
        <v>0</v>
      </c>
      <c r="HT91">
        <v>0</v>
      </c>
      <c r="HU91">
        <v>0</v>
      </c>
      <c r="HV91">
        <v>0</v>
      </c>
      <c r="HW91">
        <v>0</v>
      </c>
      <c r="HX91">
        <v>0</v>
      </c>
      <c r="HY91">
        <v>0</v>
      </c>
      <c r="HZ91">
        <v>0</v>
      </c>
      <c r="IA91">
        <v>0</v>
      </c>
      <c r="IB91">
        <v>0</v>
      </c>
      <c r="IC91">
        <v>0</v>
      </c>
      <c r="ID91">
        <v>0</v>
      </c>
      <c r="IE91" s="3">
        <v>0</v>
      </c>
      <c r="IF91" s="3">
        <v>0</v>
      </c>
      <c r="IG91">
        <v>0</v>
      </c>
      <c r="IH91">
        <v>0</v>
      </c>
      <c r="II91">
        <v>0</v>
      </c>
      <c r="IJ91" t="s">
        <v>384</v>
      </c>
      <c r="IK91" t="s">
        <v>385</v>
      </c>
      <c r="IL91" s="88">
        <v>36373</v>
      </c>
      <c r="IM91" s="88">
        <v>40179</v>
      </c>
      <c r="IN91" t="s">
        <v>291</v>
      </c>
      <c r="IO91" t="s">
        <v>291</v>
      </c>
      <c r="IP91" t="s">
        <v>291</v>
      </c>
      <c r="IQ91" t="s">
        <v>291</v>
      </c>
      <c r="IR91" t="s">
        <v>291</v>
      </c>
      <c r="IS91" t="s">
        <v>975</v>
      </c>
      <c r="IT91">
        <v>12</v>
      </c>
      <c r="IU91" t="s">
        <v>976</v>
      </c>
      <c r="IV91">
        <v>6</v>
      </c>
    </row>
    <row r="92" spans="1:259" x14ac:dyDescent="0.2">
      <c r="A92">
        <v>88</v>
      </c>
      <c r="B92" t="s">
        <v>977</v>
      </c>
      <c r="C92" t="s">
        <v>978</v>
      </c>
      <c r="D92">
        <v>1045</v>
      </c>
      <c r="E92" t="s">
        <v>979</v>
      </c>
      <c r="F92">
        <v>77</v>
      </c>
      <c r="G92" t="s">
        <v>981</v>
      </c>
      <c r="H92" t="s">
        <v>980</v>
      </c>
      <c r="I92" t="s">
        <v>982</v>
      </c>
      <c r="J92">
        <v>5471</v>
      </c>
      <c r="K92" t="s">
        <v>983</v>
      </c>
      <c r="L92" t="s">
        <v>984</v>
      </c>
      <c r="M92" t="s">
        <v>985</v>
      </c>
      <c r="N92" t="s">
        <v>322</v>
      </c>
      <c r="O92" t="s">
        <v>291</v>
      </c>
      <c r="P92" t="s">
        <v>1501</v>
      </c>
      <c r="Q92" t="s">
        <v>322</v>
      </c>
      <c r="R92" t="s">
        <v>293</v>
      </c>
      <c r="V92">
        <v>2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4</v>
      </c>
      <c r="AF92">
        <v>0</v>
      </c>
      <c r="AG92">
        <v>0</v>
      </c>
      <c r="AH92">
        <v>5</v>
      </c>
      <c r="AI92">
        <v>3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</v>
      </c>
      <c r="AR92">
        <v>5</v>
      </c>
      <c r="AS92">
        <v>6</v>
      </c>
      <c r="AT92" t="s">
        <v>1053</v>
      </c>
      <c r="AZ92">
        <v>8</v>
      </c>
      <c r="BA92">
        <v>12</v>
      </c>
      <c r="BB92" t="s">
        <v>1054</v>
      </c>
      <c r="BC92">
        <v>1</v>
      </c>
      <c r="BD92">
        <v>3</v>
      </c>
      <c r="BE92" t="s">
        <v>1054</v>
      </c>
      <c r="BF92">
        <v>20</v>
      </c>
      <c r="BG92" t="s">
        <v>1054</v>
      </c>
      <c r="BH92">
        <v>1</v>
      </c>
      <c r="BI92">
        <v>1</v>
      </c>
      <c r="BJ92" t="s">
        <v>1054</v>
      </c>
      <c r="BK92">
        <v>1</v>
      </c>
      <c r="BL92">
        <v>1</v>
      </c>
      <c r="BM92" t="s">
        <v>1054</v>
      </c>
      <c r="BN92">
        <v>1</v>
      </c>
      <c r="BO92" t="s">
        <v>1054</v>
      </c>
      <c r="BP92">
        <v>1</v>
      </c>
      <c r="BQ92">
        <v>2</v>
      </c>
      <c r="BR92" t="s">
        <v>383</v>
      </c>
      <c r="BV92" t="s">
        <v>291</v>
      </c>
      <c r="BW92" t="s">
        <v>291</v>
      </c>
      <c r="BX92" t="s">
        <v>293</v>
      </c>
      <c r="BY92">
        <v>3</v>
      </c>
      <c r="BZ92">
        <v>6</v>
      </c>
      <c r="CA92">
        <v>0</v>
      </c>
      <c r="CB92">
        <v>26</v>
      </c>
      <c r="CC92">
        <v>0</v>
      </c>
      <c r="CD92" s="2" t="s">
        <v>294</v>
      </c>
      <c r="CE92" s="3">
        <v>2</v>
      </c>
      <c r="CF92" s="2"/>
      <c r="CG92" s="2"/>
      <c r="CH92" s="2">
        <v>0.6875</v>
      </c>
      <c r="CI92" s="2">
        <v>0.375</v>
      </c>
      <c r="CJ92" s="2"/>
      <c r="CK92" s="2"/>
      <c r="CL92" t="s">
        <v>295</v>
      </c>
      <c r="CM92" s="2" t="s">
        <v>296</v>
      </c>
      <c r="CN92" s="3">
        <v>1</v>
      </c>
      <c r="CO92" s="2"/>
      <c r="CP92" s="2"/>
      <c r="CQ92" s="2">
        <v>0.35416666666666669</v>
      </c>
      <c r="CR92" s="2">
        <v>0.70833333333333337</v>
      </c>
      <c r="CS92" s="2"/>
      <c r="CT92" s="2"/>
      <c r="CV92">
        <v>2232</v>
      </c>
      <c r="CW92">
        <v>1596</v>
      </c>
      <c r="CX92">
        <v>3720</v>
      </c>
      <c r="CY92" t="s">
        <v>291</v>
      </c>
      <c r="CZ92" t="s">
        <v>291</v>
      </c>
      <c r="DA92" t="s">
        <v>291</v>
      </c>
      <c r="DB92" t="s">
        <v>291</v>
      </c>
      <c r="DC92" t="s">
        <v>293</v>
      </c>
      <c r="DD92" t="s">
        <v>291</v>
      </c>
      <c r="DE92">
        <v>119</v>
      </c>
      <c r="DF92">
        <v>7</v>
      </c>
      <c r="DG92">
        <v>7071</v>
      </c>
      <c r="DH92">
        <v>723</v>
      </c>
      <c r="DI92">
        <v>15714</v>
      </c>
      <c r="DJ92">
        <v>21</v>
      </c>
      <c r="DK92">
        <v>2905</v>
      </c>
      <c r="DL92">
        <v>0</v>
      </c>
      <c r="DM92">
        <v>13</v>
      </c>
      <c r="DN92">
        <v>795</v>
      </c>
      <c r="DO92">
        <v>0</v>
      </c>
      <c r="DP92">
        <v>7434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10</v>
      </c>
      <c r="DW92">
        <v>0</v>
      </c>
      <c r="DX92">
        <v>2786</v>
      </c>
      <c r="DY92">
        <v>0</v>
      </c>
      <c r="DZ92">
        <v>0</v>
      </c>
      <c r="EA92">
        <v>0</v>
      </c>
      <c r="EB92">
        <v>0</v>
      </c>
      <c r="EC92">
        <v>27910</v>
      </c>
      <c r="ED92">
        <v>0</v>
      </c>
      <c r="EE92">
        <v>13</v>
      </c>
      <c r="EF92">
        <v>0</v>
      </c>
      <c r="EG92">
        <v>4</v>
      </c>
      <c r="EH92">
        <v>0</v>
      </c>
      <c r="EI92">
        <v>6</v>
      </c>
      <c r="EJ92">
        <v>310</v>
      </c>
      <c r="EK92">
        <v>28220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1</v>
      </c>
      <c r="ET92">
        <v>1</v>
      </c>
      <c r="EU92">
        <v>4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15718</v>
      </c>
      <c r="FE92">
        <v>117516</v>
      </c>
      <c r="FF92">
        <v>1355</v>
      </c>
      <c r="FG92">
        <v>0.45406792084045933</v>
      </c>
      <c r="FH92">
        <v>2.3926215489860736</v>
      </c>
      <c r="FI92">
        <v>1406</v>
      </c>
      <c r="FJ92">
        <v>479</v>
      </c>
      <c r="FK92">
        <v>567</v>
      </c>
      <c r="FL92">
        <v>1675</v>
      </c>
      <c r="FM92">
        <v>224042</v>
      </c>
      <c r="FN92">
        <v>0.17</v>
      </c>
      <c r="FO92">
        <v>574662</v>
      </c>
      <c r="FP92">
        <v>0.89</v>
      </c>
      <c r="FQ92">
        <v>386350</v>
      </c>
      <c r="FR92">
        <v>0.18</v>
      </c>
      <c r="FS92">
        <v>3</v>
      </c>
      <c r="FT92">
        <v>4</v>
      </c>
      <c r="FU92">
        <v>1</v>
      </c>
      <c r="FV92" t="s">
        <v>291</v>
      </c>
      <c r="FW92" t="s">
        <v>291</v>
      </c>
      <c r="FY92" t="s">
        <v>291</v>
      </c>
      <c r="FZ92" t="s">
        <v>1058</v>
      </c>
      <c r="GA92">
        <v>4</v>
      </c>
      <c r="GB92">
        <v>385</v>
      </c>
      <c r="GC92">
        <v>4</v>
      </c>
      <c r="GD92">
        <v>325</v>
      </c>
      <c r="GE92">
        <v>654</v>
      </c>
      <c r="GF92" t="s">
        <v>1502</v>
      </c>
      <c r="GG92">
        <v>177</v>
      </c>
      <c r="GH92">
        <v>119</v>
      </c>
      <c r="GI92" t="s">
        <v>293</v>
      </c>
      <c r="GJ92" t="s">
        <v>293</v>
      </c>
      <c r="GK92" t="s">
        <v>293</v>
      </c>
      <c r="GL92" t="s">
        <v>293</v>
      </c>
      <c r="GM92" t="s">
        <v>293</v>
      </c>
      <c r="GN92" t="s">
        <v>293</v>
      </c>
      <c r="GO92" t="s">
        <v>293</v>
      </c>
      <c r="GP92" t="s">
        <v>293</v>
      </c>
      <c r="GQ92" t="s">
        <v>293</v>
      </c>
      <c r="GR92" t="s">
        <v>293</v>
      </c>
      <c r="GS92" t="s">
        <v>293</v>
      </c>
      <c r="GT92" t="s">
        <v>293</v>
      </c>
      <c r="GU92" t="s">
        <v>293</v>
      </c>
      <c r="GV92" t="s">
        <v>293</v>
      </c>
      <c r="GW92">
        <v>0</v>
      </c>
      <c r="GX92" t="s">
        <v>293</v>
      </c>
      <c r="GY92">
        <v>0</v>
      </c>
      <c r="GZ92" t="s">
        <v>293</v>
      </c>
      <c r="HA92">
        <v>0</v>
      </c>
      <c r="HB92" t="s">
        <v>293</v>
      </c>
      <c r="HC92">
        <v>0</v>
      </c>
      <c r="HD92">
        <v>0</v>
      </c>
      <c r="HE92" t="s">
        <v>293</v>
      </c>
      <c r="HF92">
        <v>0</v>
      </c>
      <c r="HG92" t="s">
        <v>293</v>
      </c>
      <c r="HH92" t="s">
        <v>293</v>
      </c>
      <c r="HI92">
        <v>0</v>
      </c>
      <c r="HJ92">
        <v>8528</v>
      </c>
      <c r="HK92">
        <v>8528</v>
      </c>
      <c r="HL92">
        <v>175</v>
      </c>
      <c r="HM92">
        <v>7326</v>
      </c>
      <c r="HN92">
        <v>8330</v>
      </c>
      <c r="HO92">
        <v>11391</v>
      </c>
      <c r="HP92">
        <v>1</v>
      </c>
      <c r="HQ92">
        <v>1</v>
      </c>
      <c r="HR92">
        <v>1</v>
      </c>
      <c r="HS92">
        <v>4</v>
      </c>
      <c r="HT92" t="s">
        <v>293</v>
      </c>
      <c r="HU92" t="s">
        <v>293</v>
      </c>
      <c r="HV92" t="s">
        <v>293</v>
      </c>
      <c r="HW92" t="s">
        <v>293</v>
      </c>
      <c r="HX92" t="s">
        <v>293</v>
      </c>
      <c r="HY92" t="s">
        <v>293</v>
      </c>
      <c r="HZ92" t="s">
        <v>293</v>
      </c>
      <c r="IA92" t="s">
        <v>293</v>
      </c>
      <c r="IB92" t="s">
        <v>293</v>
      </c>
      <c r="IC92" t="s">
        <v>293</v>
      </c>
      <c r="ID92" t="s">
        <v>293</v>
      </c>
      <c r="IE92" s="3" t="s">
        <v>293</v>
      </c>
      <c r="IF92" s="3" t="s">
        <v>293</v>
      </c>
      <c r="IG92" t="s">
        <v>293</v>
      </c>
      <c r="IH92" t="s">
        <v>293</v>
      </c>
      <c r="II92" t="s">
        <v>293</v>
      </c>
      <c r="IJ92" t="s">
        <v>986</v>
      </c>
      <c r="IK92" t="s">
        <v>987</v>
      </c>
      <c r="IL92" s="88">
        <v>36161</v>
      </c>
      <c r="IM92" s="88">
        <v>39173</v>
      </c>
      <c r="IN92" t="s">
        <v>291</v>
      </c>
      <c r="IO92" t="s">
        <v>291</v>
      </c>
      <c r="IP92" t="s">
        <v>291</v>
      </c>
      <c r="IQ92" t="s">
        <v>291</v>
      </c>
      <c r="IR92" t="s">
        <v>291</v>
      </c>
      <c r="IS92" t="s">
        <v>328</v>
      </c>
      <c r="IT92">
        <v>6</v>
      </c>
      <c r="IY92" t="s">
        <v>302</v>
      </c>
    </row>
    <row r="93" spans="1:259" x14ac:dyDescent="0.2">
      <c r="A93">
        <v>89</v>
      </c>
      <c r="B93" t="s">
        <v>988</v>
      </c>
      <c r="C93" t="s">
        <v>989</v>
      </c>
      <c r="D93">
        <v>915</v>
      </c>
      <c r="E93" t="s">
        <v>317</v>
      </c>
      <c r="F93">
        <v>92</v>
      </c>
      <c r="G93" t="s">
        <v>990</v>
      </c>
      <c r="H93" t="s">
        <v>1503</v>
      </c>
      <c r="I93" t="s">
        <v>991</v>
      </c>
      <c r="J93">
        <v>2253</v>
      </c>
      <c r="K93" t="s">
        <v>1504</v>
      </c>
      <c r="L93" t="s">
        <v>1505</v>
      </c>
      <c r="M93" t="s">
        <v>992</v>
      </c>
      <c r="N93" t="s">
        <v>993</v>
      </c>
      <c r="O93" t="s">
        <v>291</v>
      </c>
      <c r="V93">
        <v>0</v>
      </c>
      <c r="W93">
        <v>1</v>
      </c>
      <c r="X93">
        <v>0</v>
      </c>
      <c r="Y93">
        <v>1</v>
      </c>
      <c r="Z93">
        <v>0</v>
      </c>
      <c r="AA93">
        <v>1</v>
      </c>
      <c r="AB93">
        <v>1</v>
      </c>
      <c r="AC93">
        <v>0</v>
      </c>
      <c r="AD93">
        <v>1</v>
      </c>
      <c r="AE93">
        <v>2</v>
      </c>
      <c r="AF93">
        <v>0</v>
      </c>
      <c r="AG93">
        <v>0</v>
      </c>
      <c r="AH93">
        <v>4</v>
      </c>
      <c r="AI93">
        <v>3</v>
      </c>
      <c r="AJ93">
        <v>0</v>
      </c>
      <c r="AK93">
        <v>0</v>
      </c>
      <c r="AL93">
        <v>0.5</v>
      </c>
      <c r="AM93">
        <v>0.5</v>
      </c>
      <c r="AN93">
        <v>0</v>
      </c>
      <c r="AO93">
        <v>1</v>
      </c>
      <c r="AP93">
        <v>0</v>
      </c>
      <c r="AQ93">
        <v>0</v>
      </c>
      <c r="AR93">
        <v>3</v>
      </c>
      <c r="AS93">
        <v>4.5</v>
      </c>
      <c r="AT93" t="s">
        <v>1053</v>
      </c>
      <c r="BC93">
        <v>42</v>
      </c>
      <c r="BD93">
        <v>126</v>
      </c>
      <c r="BE93" t="s">
        <v>1053</v>
      </c>
      <c r="BF93">
        <v>84</v>
      </c>
      <c r="BG93" t="s">
        <v>383</v>
      </c>
      <c r="BH93">
        <v>1</v>
      </c>
      <c r="BI93">
        <v>1</v>
      </c>
      <c r="BJ93" t="s">
        <v>1053</v>
      </c>
      <c r="BP93">
        <v>2</v>
      </c>
      <c r="BQ93">
        <v>2</v>
      </c>
      <c r="BR93" t="s">
        <v>1053</v>
      </c>
      <c r="BV93" t="s">
        <v>291</v>
      </c>
      <c r="BW93" t="s">
        <v>291</v>
      </c>
      <c r="BX93" t="s">
        <v>291</v>
      </c>
      <c r="BY93">
        <v>5</v>
      </c>
      <c r="BZ93">
        <v>0</v>
      </c>
      <c r="CA93">
        <v>0</v>
      </c>
      <c r="CB93">
        <v>32</v>
      </c>
      <c r="CC93">
        <v>0</v>
      </c>
      <c r="CD93" s="2" t="s">
        <v>294</v>
      </c>
      <c r="CE93" s="3">
        <v>2</v>
      </c>
      <c r="CF93" s="2"/>
      <c r="CG93" s="2"/>
      <c r="CH93" s="2">
        <v>0.68402777777777779</v>
      </c>
      <c r="CI93" s="2">
        <v>2.7777777777777776E-2</v>
      </c>
      <c r="CJ93" s="2"/>
      <c r="CK93" s="2"/>
      <c r="CL93" t="s">
        <v>295</v>
      </c>
      <c r="CM93" s="2" t="s">
        <v>296</v>
      </c>
      <c r="CN93" s="3">
        <v>2</v>
      </c>
      <c r="CO93" s="2"/>
      <c r="CP93" s="2"/>
      <c r="CQ93" s="2">
        <v>0.3611111111111111</v>
      </c>
      <c r="CR93" s="2">
        <v>0.69444444444444453</v>
      </c>
      <c r="CS93" s="2"/>
      <c r="CT93" s="2"/>
      <c r="CV93" t="s">
        <v>1506</v>
      </c>
      <c r="CW93" t="s">
        <v>1506</v>
      </c>
      <c r="CX93" t="s">
        <v>1506</v>
      </c>
      <c r="CY93" t="s">
        <v>291</v>
      </c>
      <c r="CZ93" t="s">
        <v>291</v>
      </c>
      <c r="DA93" t="s">
        <v>291</v>
      </c>
      <c r="DB93" t="s">
        <v>291</v>
      </c>
      <c r="DC93" t="s">
        <v>293</v>
      </c>
      <c r="DD93" t="s">
        <v>291</v>
      </c>
      <c r="DE93">
        <v>1</v>
      </c>
      <c r="DF93">
        <v>48</v>
      </c>
      <c r="DG93">
        <v>2076</v>
      </c>
      <c r="DH93">
        <v>2518</v>
      </c>
      <c r="DI93">
        <v>9237</v>
      </c>
      <c r="DJ93">
        <v>0</v>
      </c>
      <c r="DK93">
        <v>78</v>
      </c>
      <c r="DL93">
        <v>1067</v>
      </c>
      <c r="DM93">
        <v>0</v>
      </c>
      <c r="DN93">
        <v>2</v>
      </c>
      <c r="DO93">
        <v>367</v>
      </c>
      <c r="DP93">
        <v>5629.25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54</v>
      </c>
      <c r="DW93">
        <v>0</v>
      </c>
      <c r="DX93">
        <v>957</v>
      </c>
      <c r="DY93">
        <v>0</v>
      </c>
      <c r="DZ93">
        <v>0</v>
      </c>
      <c r="EA93">
        <v>0</v>
      </c>
      <c r="EB93">
        <v>1</v>
      </c>
      <c r="EC93">
        <v>9860</v>
      </c>
      <c r="ED93">
        <v>0</v>
      </c>
      <c r="EE93">
        <v>0</v>
      </c>
      <c r="EF93">
        <v>0</v>
      </c>
      <c r="EG93">
        <v>3</v>
      </c>
      <c r="EH93">
        <v>0</v>
      </c>
      <c r="EI93">
        <v>3</v>
      </c>
      <c r="EJ93">
        <v>105</v>
      </c>
      <c r="EK93">
        <v>9965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16</v>
      </c>
      <c r="ET93">
        <v>30</v>
      </c>
      <c r="EU93">
        <v>92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9329</v>
      </c>
      <c r="FE93">
        <v>48011</v>
      </c>
      <c r="FF93">
        <v>709</v>
      </c>
      <c r="FG93">
        <v>0.55884542837287798</v>
      </c>
      <c r="FH93">
        <v>1.5887686554816505</v>
      </c>
      <c r="FI93">
        <v>986</v>
      </c>
      <c r="FJ93">
        <v>282</v>
      </c>
      <c r="FK93">
        <v>327</v>
      </c>
      <c r="FL93">
        <v>1307</v>
      </c>
      <c r="FM93">
        <v>534254</v>
      </c>
      <c r="FN93">
        <v>0.67</v>
      </c>
      <c r="FO93">
        <v>367376</v>
      </c>
      <c r="FP93">
        <v>1.06</v>
      </c>
      <c r="FQ93">
        <v>540890</v>
      </c>
      <c r="FR93">
        <v>0.7</v>
      </c>
      <c r="FS93">
        <v>3</v>
      </c>
      <c r="FT93">
        <v>1</v>
      </c>
      <c r="FU93">
        <v>1</v>
      </c>
      <c r="FV93" t="s">
        <v>291</v>
      </c>
      <c r="FW93" t="s">
        <v>291</v>
      </c>
      <c r="FX93" t="s">
        <v>293</v>
      </c>
      <c r="FY93" t="s">
        <v>291</v>
      </c>
      <c r="FZ93" t="s">
        <v>1056</v>
      </c>
      <c r="GA93">
        <v>147</v>
      </c>
      <c r="GB93">
        <v>330</v>
      </c>
      <c r="GC93">
        <v>138</v>
      </c>
      <c r="GD93">
        <v>303</v>
      </c>
      <c r="GE93">
        <v>744</v>
      </c>
      <c r="GF93" t="s">
        <v>1507</v>
      </c>
      <c r="GG93" t="s">
        <v>1508</v>
      </c>
      <c r="GH93">
        <v>67</v>
      </c>
      <c r="GI93" t="s">
        <v>293</v>
      </c>
      <c r="GJ93">
        <v>140</v>
      </c>
      <c r="GK93">
        <v>3</v>
      </c>
      <c r="GL93">
        <v>55</v>
      </c>
      <c r="GM93" t="s">
        <v>293</v>
      </c>
      <c r="GN93" t="s">
        <v>293</v>
      </c>
      <c r="GO93" t="s">
        <v>293</v>
      </c>
      <c r="GP93" t="s">
        <v>293</v>
      </c>
      <c r="GQ93" t="s">
        <v>293</v>
      </c>
      <c r="GR93">
        <v>11</v>
      </c>
      <c r="GS93" t="s">
        <v>293</v>
      </c>
      <c r="GT93" t="s">
        <v>293</v>
      </c>
      <c r="GU93" t="s">
        <v>293</v>
      </c>
      <c r="GV93" t="s">
        <v>293</v>
      </c>
      <c r="GW93" t="s">
        <v>293</v>
      </c>
      <c r="GX93" t="s">
        <v>293</v>
      </c>
      <c r="GY93">
        <v>0</v>
      </c>
      <c r="GZ93" t="s">
        <v>298</v>
      </c>
      <c r="HA93">
        <v>11</v>
      </c>
      <c r="HB93" t="s">
        <v>293</v>
      </c>
      <c r="HC93">
        <v>0</v>
      </c>
      <c r="HD93">
        <v>0</v>
      </c>
      <c r="HE93" t="s">
        <v>293</v>
      </c>
      <c r="HF93">
        <v>0</v>
      </c>
      <c r="HG93" t="s">
        <v>293</v>
      </c>
      <c r="HH93" t="s">
        <v>293</v>
      </c>
      <c r="HI93">
        <v>0</v>
      </c>
      <c r="HJ93">
        <v>7492</v>
      </c>
      <c r="HK93">
        <v>7492</v>
      </c>
      <c r="HL93">
        <v>94</v>
      </c>
      <c r="HM93">
        <v>0</v>
      </c>
      <c r="HN93">
        <v>6167</v>
      </c>
      <c r="HO93">
        <v>4714</v>
      </c>
      <c r="HP93">
        <v>2</v>
      </c>
      <c r="HQ93">
        <v>1</v>
      </c>
      <c r="HR93">
        <v>25</v>
      </c>
      <c r="HS93">
        <v>1</v>
      </c>
      <c r="HT93" t="s">
        <v>293</v>
      </c>
      <c r="HU93" t="s">
        <v>293</v>
      </c>
      <c r="HV93" t="s">
        <v>293</v>
      </c>
      <c r="HW93" t="s">
        <v>293</v>
      </c>
      <c r="HX93" t="s">
        <v>293</v>
      </c>
      <c r="HY93" t="s">
        <v>293</v>
      </c>
      <c r="HZ93" t="s">
        <v>293</v>
      </c>
      <c r="IA93" t="s">
        <v>293</v>
      </c>
      <c r="IB93" t="s">
        <v>293</v>
      </c>
      <c r="IC93" t="s">
        <v>293</v>
      </c>
      <c r="ID93" t="s">
        <v>293</v>
      </c>
      <c r="IE93" s="3" t="s">
        <v>293</v>
      </c>
      <c r="IF93" s="3" t="s">
        <v>293</v>
      </c>
      <c r="IG93" t="s">
        <v>293</v>
      </c>
      <c r="IH93" t="s">
        <v>293</v>
      </c>
      <c r="II93" t="s">
        <v>293</v>
      </c>
      <c r="IJ93" t="s">
        <v>994</v>
      </c>
      <c r="IK93" t="s">
        <v>995</v>
      </c>
      <c r="IL93" s="88" t="s">
        <v>1509</v>
      </c>
      <c r="IM93" s="88">
        <v>40026</v>
      </c>
      <c r="IN93" t="s">
        <v>291</v>
      </c>
      <c r="IO93" t="s">
        <v>291</v>
      </c>
      <c r="IP93" t="s">
        <v>291</v>
      </c>
      <c r="IQ93" t="s">
        <v>291</v>
      </c>
      <c r="IR93" t="s">
        <v>293</v>
      </c>
      <c r="IS93" t="s">
        <v>328</v>
      </c>
      <c r="IT93">
        <v>6</v>
      </c>
      <c r="IU93" t="s">
        <v>1510</v>
      </c>
      <c r="IV93">
        <v>2</v>
      </c>
      <c r="IY93" t="s">
        <v>302</v>
      </c>
    </row>
    <row r="94" spans="1:259" s="4" customFormat="1" x14ac:dyDescent="0.2">
      <c r="A94" s="4">
        <v>90</v>
      </c>
      <c r="B94" s="4" t="s">
        <v>996</v>
      </c>
      <c r="C94" s="4" t="s">
        <v>997</v>
      </c>
      <c r="D94" s="4">
        <v>678</v>
      </c>
      <c r="E94" s="4" t="s">
        <v>998</v>
      </c>
      <c r="F94" s="4">
        <v>488</v>
      </c>
      <c r="G94" s="4" t="s">
        <v>999</v>
      </c>
      <c r="H94" s="4" t="s">
        <v>1511</v>
      </c>
      <c r="I94" s="4" t="s">
        <v>1000</v>
      </c>
      <c r="J94" s="4" t="s">
        <v>286</v>
      </c>
      <c r="K94" s="4" t="s">
        <v>1201</v>
      </c>
      <c r="L94" s="4" t="s">
        <v>1202</v>
      </c>
      <c r="M94" s="4" t="s">
        <v>1512</v>
      </c>
      <c r="N94" s="4" t="s">
        <v>322</v>
      </c>
      <c r="O94" s="4" t="s">
        <v>293</v>
      </c>
      <c r="P94" s="4" t="s">
        <v>1203</v>
      </c>
      <c r="Q94" s="4" t="s">
        <v>324</v>
      </c>
      <c r="R94" s="4" t="s">
        <v>291</v>
      </c>
      <c r="S94" s="4" t="s">
        <v>1204</v>
      </c>
      <c r="T94" s="4" t="s">
        <v>324</v>
      </c>
      <c r="U94" s="4" t="s">
        <v>291</v>
      </c>
      <c r="V94" s="4">
        <v>1</v>
      </c>
      <c r="W94" s="4">
        <v>0</v>
      </c>
      <c r="X94" s="4">
        <v>2</v>
      </c>
      <c r="Y94" s="4">
        <v>0</v>
      </c>
      <c r="Z94" s="4">
        <v>1</v>
      </c>
      <c r="AA94" s="4">
        <v>1</v>
      </c>
      <c r="AB94" s="4">
        <v>0</v>
      </c>
      <c r="AC94" s="4">
        <v>0</v>
      </c>
      <c r="AD94" s="4">
        <v>1</v>
      </c>
      <c r="AE94" s="4">
        <v>0</v>
      </c>
      <c r="AF94" s="4">
        <v>0</v>
      </c>
      <c r="AG94" s="4">
        <v>0</v>
      </c>
      <c r="AH94" s="4">
        <v>1</v>
      </c>
      <c r="AI94" s="4">
        <v>5</v>
      </c>
      <c r="AJ94" s="4">
        <v>0</v>
      </c>
      <c r="AK94" s="4">
        <v>0</v>
      </c>
      <c r="AL94" s="4">
        <v>2</v>
      </c>
      <c r="AM94" s="4">
        <v>2</v>
      </c>
      <c r="AN94" s="4">
        <v>0</v>
      </c>
      <c r="AO94" s="4">
        <v>0</v>
      </c>
      <c r="AP94" s="4">
        <v>0</v>
      </c>
      <c r="AQ94" s="4">
        <v>1</v>
      </c>
      <c r="AR94" s="4">
        <v>1</v>
      </c>
      <c r="AS94" s="4">
        <v>1.5</v>
      </c>
      <c r="AT94" s="4" t="s">
        <v>1053</v>
      </c>
      <c r="AX94" s="4">
        <v>28.5</v>
      </c>
      <c r="AY94" s="4" t="s">
        <v>1054</v>
      </c>
      <c r="BH94" s="4">
        <v>2</v>
      </c>
      <c r="BI94" s="4">
        <v>3</v>
      </c>
      <c r="BJ94" s="4" t="s">
        <v>1053</v>
      </c>
      <c r="BN94" s="4">
        <v>2</v>
      </c>
      <c r="BO94" s="4" t="s">
        <v>1054</v>
      </c>
      <c r="BP94" s="4">
        <v>2</v>
      </c>
      <c r="BQ94" s="4">
        <v>2</v>
      </c>
      <c r="BR94" s="4" t="s">
        <v>1053</v>
      </c>
      <c r="BS94" s="4">
        <v>1</v>
      </c>
      <c r="BT94" s="33">
        <v>1</v>
      </c>
      <c r="BU94" s="33" t="s">
        <v>1053</v>
      </c>
      <c r="BV94" s="4" t="s">
        <v>293</v>
      </c>
      <c r="BW94" s="4" t="s">
        <v>291</v>
      </c>
      <c r="BX94" s="4" t="s">
        <v>293</v>
      </c>
      <c r="BY94" s="4">
        <v>1</v>
      </c>
      <c r="BZ94" s="4">
        <v>1</v>
      </c>
      <c r="CA94" s="4">
        <v>0</v>
      </c>
      <c r="CB94" s="4">
        <v>29</v>
      </c>
      <c r="CC94" s="4">
        <v>0</v>
      </c>
      <c r="CD94" s="4" t="s">
        <v>294</v>
      </c>
      <c r="CE94" s="120">
        <v>1</v>
      </c>
      <c r="CH94" s="118">
        <v>0.6875</v>
      </c>
      <c r="CI94" s="118">
        <v>0.39583333333333331</v>
      </c>
      <c r="CJ94" s="118"/>
      <c r="CK94" s="118"/>
      <c r="CL94" s="4" t="s">
        <v>295</v>
      </c>
      <c r="CM94" s="4" t="s">
        <v>296</v>
      </c>
      <c r="CN94" s="120">
        <v>1.5</v>
      </c>
      <c r="CO94" s="118"/>
      <c r="CP94" s="118"/>
      <c r="CQ94" s="119">
        <v>0.35416666666666669</v>
      </c>
      <c r="CR94" s="119">
        <v>0.71875</v>
      </c>
      <c r="CS94" s="119">
        <v>0.35416666666666669</v>
      </c>
      <c r="CT94" s="119">
        <v>0.52083333333333337</v>
      </c>
      <c r="CV94" s="4">
        <v>416</v>
      </c>
      <c r="CW94" s="4">
        <v>0</v>
      </c>
      <c r="CX94" s="4">
        <v>893</v>
      </c>
      <c r="CY94" s="4" t="s">
        <v>291</v>
      </c>
      <c r="CZ94" s="4" t="s">
        <v>291</v>
      </c>
      <c r="DA94" s="4" t="s">
        <v>291</v>
      </c>
      <c r="DB94" s="4" t="s">
        <v>293</v>
      </c>
      <c r="DC94" s="4" t="s">
        <v>293</v>
      </c>
      <c r="DD94" s="4" t="s">
        <v>291</v>
      </c>
      <c r="DE94" s="4">
        <v>0</v>
      </c>
      <c r="DF94" s="4">
        <v>67</v>
      </c>
      <c r="DG94" s="4">
        <v>0</v>
      </c>
      <c r="DH94" s="4">
        <v>3134</v>
      </c>
      <c r="DI94" s="4">
        <v>6335</v>
      </c>
      <c r="DJ94" s="4">
        <v>5</v>
      </c>
      <c r="DK94" s="4">
        <v>602</v>
      </c>
      <c r="DL94" s="4">
        <v>227</v>
      </c>
      <c r="DM94" s="4">
        <v>0</v>
      </c>
      <c r="DN94" s="4">
        <v>203</v>
      </c>
      <c r="DO94" s="4">
        <v>41</v>
      </c>
      <c r="DP94" s="4">
        <v>2630.25</v>
      </c>
      <c r="DQ94" s="4">
        <v>0</v>
      </c>
      <c r="DR94" s="4">
        <v>0</v>
      </c>
      <c r="DS94" s="4">
        <v>0</v>
      </c>
      <c r="DT94" s="4">
        <v>0</v>
      </c>
      <c r="DU94" s="4">
        <v>0</v>
      </c>
      <c r="DV94" s="4">
        <v>8</v>
      </c>
      <c r="DW94" s="4">
        <v>0</v>
      </c>
      <c r="DX94" s="4">
        <v>1310</v>
      </c>
      <c r="DY94" s="4">
        <v>0</v>
      </c>
      <c r="DZ94" s="4">
        <v>0</v>
      </c>
      <c r="EA94" s="4">
        <v>0</v>
      </c>
      <c r="EB94" s="4">
        <v>0</v>
      </c>
      <c r="EC94" s="4">
        <v>13140</v>
      </c>
      <c r="ED94" s="4">
        <v>0</v>
      </c>
      <c r="EE94" s="4">
        <v>48</v>
      </c>
      <c r="EF94" s="4">
        <v>0</v>
      </c>
      <c r="EG94" s="4">
        <v>2</v>
      </c>
      <c r="EH94" s="4">
        <v>0</v>
      </c>
      <c r="EI94" s="4">
        <v>0</v>
      </c>
      <c r="EJ94" s="4">
        <v>510</v>
      </c>
      <c r="EK94" s="4">
        <v>13650</v>
      </c>
      <c r="EL94" s="4">
        <v>0</v>
      </c>
      <c r="EM94" s="4">
        <v>0</v>
      </c>
      <c r="EN94" s="4">
        <v>0</v>
      </c>
      <c r="EO94" s="4">
        <v>0</v>
      </c>
      <c r="EP94" s="4">
        <v>0</v>
      </c>
      <c r="EQ94" s="4">
        <v>0</v>
      </c>
      <c r="ER94" s="4">
        <v>0</v>
      </c>
      <c r="ES94" s="4">
        <v>0</v>
      </c>
      <c r="ET94" s="4">
        <v>15</v>
      </c>
      <c r="EU94" s="4">
        <v>30</v>
      </c>
      <c r="EV94" s="4">
        <v>0</v>
      </c>
      <c r="EW94" s="4">
        <v>0</v>
      </c>
      <c r="EX94" s="4">
        <v>0</v>
      </c>
      <c r="EY94" s="4">
        <v>0</v>
      </c>
      <c r="EZ94" s="4">
        <v>0</v>
      </c>
      <c r="FA94" s="4">
        <v>0</v>
      </c>
      <c r="FB94" s="4">
        <v>0</v>
      </c>
      <c r="FC94" s="4">
        <v>0</v>
      </c>
      <c r="FD94" s="4">
        <v>6365</v>
      </c>
      <c r="FE94" s="4">
        <v>36553</v>
      </c>
      <c r="FG94" s="4">
        <v>0.38811420982735723</v>
      </c>
      <c r="FH94" s="4">
        <v>1.7978948403915205</v>
      </c>
      <c r="FI94" s="4">
        <v>816</v>
      </c>
      <c r="FJ94" s="4">
        <v>225</v>
      </c>
      <c r="FK94" s="4">
        <v>158</v>
      </c>
      <c r="FL94" s="4">
        <v>868</v>
      </c>
      <c r="FM94" s="4">
        <v>224042</v>
      </c>
      <c r="FN94" s="4">
        <v>0.41</v>
      </c>
      <c r="FO94" s="4">
        <v>243796</v>
      </c>
      <c r="FP94" s="4">
        <v>1.18</v>
      </c>
      <c r="FQ94" s="4">
        <v>231810</v>
      </c>
      <c r="FR94" s="4">
        <v>0.22</v>
      </c>
      <c r="FS94" s="4">
        <v>1</v>
      </c>
      <c r="FT94" s="4">
        <v>3</v>
      </c>
      <c r="FU94" s="4">
        <v>1</v>
      </c>
      <c r="FV94" s="4" t="s">
        <v>291</v>
      </c>
      <c r="FW94" s="4" t="s">
        <v>291</v>
      </c>
      <c r="FX94" s="4" t="s">
        <v>779</v>
      </c>
      <c r="FY94" s="4" t="s">
        <v>291</v>
      </c>
      <c r="FZ94" s="4" t="s">
        <v>1058</v>
      </c>
      <c r="GA94" s="4">
        <v>13</v>
      </c>
      <c r="GB94" s="4">
        <v>236</v>
      </c>
      <c r="GC94" s="4">
        <v>10</v>
      </c>
      <c r="GD94" s="4">
        <v>201</v>
      </c>
      <c r="GE94" s="4">
        <v>412</v>
      </c>
      <c r="GF94" s="4" t="s">
        <v>343</v>
      </c>
      <c r="GG94" s="4">
        <v>0</v>
      </c>
      <c r="GH94" s="4">
        <v>18</v>
      </c>
      <c r="GI94" s="4" t="s">
        <v>293</v>
      </c>
      <c r="GJ94" s="4">
        <v>0</v>
      </c>
      <c r="GK94" s="4" t="s">
        <v>293</v>
      </c>
      <c r="GL94" s="4" t="s">
        <v>293</v>
      </c>
      <c r="GM94" s="4">
        <v>0</v>
      </c>
      <c r="GN94" s="4">
        <v>0</v>
      </c>
      <c r="GO94" s="4">
        <v>0</v>
      </c>
      <c r="GP94" s="4">
        <v>0</v>
      </c>
      <c r="GQ94" s="4">
        <v>0</v>
      </c>
      <c r="GR94" s="4">
        <v>7</v>
      </c>
      <c r="GS94" s="4">
        <v>0</v>
      </c>
      <c r="GT94" s="4">
        <v>0</v>
      </c>
      <c r="GU94" s="4">
        <v>0</v>
      </c>
      <c r="GV94" s="4" t="s">
        <v>293</v>
      </c>
      <c r="GW94" s="4">
        <v>0</v>
      </c>
      <c r="GX94" s="4" t="s">
        <v>1513</v>
      </c>
      <c r="GY94" s="4">
        <v>0</v>
      </c>
      <c r="GZ94" s="4" t="s">
        <v>333</v>
      </c>
      <c r="HA94" s="4">
        <v>4</v>
      </c>
      <c r="HB94" s="4" t="s">
        <v>333</v>
      </c>
      <c r="HC94" s="4">
        <v>3</v>
      </c>
      <c r="HD94" s="4">
        <v>3</v>
      </c>
      <c r="HE94" s="4">
        <v>5</v>
      </c>
      <c r="HF94" s="4">
        <v>3</v>
      </c>
      <c r="HG94" s="4" t="s">
        <v>293</v>
      </c>
      <c r="HH94" s="4" t="s">
        <v>293</v>
      </c>
      <c r="HI94" s="4">
        <v>0</v>
      </c>
      <c r="HJ94" s="4">
        <v>9040</v>
      </c>
      <c r="HK94" s="4">
        <v>9040</v>
      </c>
      <c r="HL94" s="4">
        <v>4422</v>
      </c>
      <c r="HM94" s="4">
        <v>8634</v>
      </c>
      <c r="HN94" s="4">
        <v>8634</v>
      </c>
      <c r="HO94" s="4">
        <v>4112</v>
      </c>
      <c r="HP94" s="4">
        <v>0</v>
      </c>
      <c r="HQ94" s="4">
        <v>0</v>
      </c>
      <c r="HR94" s="4">
        <v>0</v>
      </c>
      <c r="HS94" s="4">
        <v>0</v>
      </c>
      <c r="HT94" s="4">
        <v>0</v>
      </c>
      <c r="HU94" s="4">
        <v>0</v>
      </c>
      <c r="HV94" s="4">
        <v>0</v>
      </c>
      <c r="HW94" s="4">
        <v>0</v>
      </c>
      <c r="HX94" s="4">
        <v>21</v>
      </c>
      <c r="HY94" s="4">
        <v>0</v>
      </c>
      <c r="HZ94" s="4">
        <v>242</v>
      </c>
      <c r="IA94" s="4">
        <v>1036</v>
      </c>
      <c r="IB94" s="4">
        <v>0</v>
      </c>
      <c r="IC94" s="4">
        <v>0</v>
      </c>
      <c r="ID94" s="4">
        <v>0</v>
      </c>
      <c r="IE94" s="120">
        <v>0</v>
      </c>
      <c r="IF94" s="120">
        <v>0</v>
      </c>
      <c r="IG94" s="4">
        <v>0</v>
      </c>
      <c r="IH94" s="4">
        <v>0</v>
      </c>
      <c r="II94" s="4">
        <v>0</v>
      </c>
      <c r="IJ94" s="4" t="s">
        <v>1205</v>
      </c>
      <c r="IK94" s="4" t="s">
        <v>1206</v>
      </c>
      <c r="IL94" s="121">
        <v>32509</v>
      </c>
      <c r="IM94" s="121">
        <v>36950</v>
      </c>
      <c r="IN94" s="4" t="s">
        <v>291</v>
      </c>
      <c r="IO94" s="4" t="s">
        <v>291</v>
      </c>
      <c r="IP94" s="4" t="s">
        <v>291</v>
      </c>
      <c r="IQ94" s="4" t="s">
        <v>293</v>
      </c>
      <c r="IR94" s="4" t="s">
        <v>293</v>
      </c>
      <c r="IS94" s="4" t="s">
        <v>328</v>
      </c>
      <c r="IT94" s="4">
        <v>6</v>
      </c>
    </row>
    <row r="95" spans="1:259" x14ac:dyDescent="0.2">
      <c r="A95">
        <v>91</v>
      </c>
      <c r="B95" t="s">
        <v>1282</v>
      </c>
      <c r="C95" t="s">
        <v>1284</v>
      </c>
      <c r="D95">
        <v>1037</v>
      </c>
      <c r="E95" t="s">
        <v>834</v>
      </c>
      <c r="F95">
        <v>187.59</v>
      </c>
      <c r="G95" t="s">
        <v>1286</v>
      </c>
      <c r="H95" t="s">
        <v>1287</v>
      </c>
      <c r="I95" t="s">
        <v>1288</v>
      </c>
      <c r="J95">
        <v>3160</v>
      </c>
      <c r="K95" t="s">
        <v>1289</v>
      </c>
      <c r="L95" t="s">
        <v>1290</v>
      </c>
      <c r="M95" t="s">
        <v>1291</v>
      </c>
      <c r="N95" t="s">
        <v>1292</v>
      </c>
      <c r="O95" t="s">
        <v>291</v>
      </c>
      <c r="V95">
        <v>1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1</v>
      </c>
      <c r="AD95">
        <v>2</v>
      </c>
      <c r="AE95">
        <v>9</v>
      </c>
      <c r="AF95">
        <v>0</v>
      </c>
      <c r="AG95">
        <v>0</v>
      </c>
      <c r="AH95">
        <v>13</v>
      </c>
      <c r="AI95">
        <v>4</v>
      </c>
      <c r="AJ95">
        <v>0</v>
      </c>
      <c r="AK95">
        <v>0</v>
      </c>
      <c r="AL95">
        <v>1</v>
      </c>
      <c r="AM95">
        <v>1</v>
      </c>
      <c r="AN95">
        <v>0</v>
      </c>
      <c r="AO95">
        <v>0</v>
      </c>
      <c r="AP95">
        <v>0</v>
      </c>
      <c r="AQ95">
        <v>1</v>
      </c>
      <c r="AR95">
        <v>5</v>
      </c>
      <c r="AS95">
        <v>5</v>
      </c>
      <c r="AT95" t="s">
        <v>1053</v>
      </c>
      <c r="BH95">
        <v>1</v>
      </c>
      <c r="BI95">
        <v>1</v>
      </c>
      <c r="BJ95" t="s">
        <v>1053</v>
      </c>
      <c r="BV95" t="s">
        <v>291</v>
      </c>
      <c r="BW95" t="s">
        <v>291</v>
      </c>
      <c r="BX95" t="s">
        <v>293</v>
      </c>
      <c r="BY95">
        <v>4</v>
      </c>
      <c r="BZ95">
        <v>1</v>
      </c>
      <c r="CA95">
        <v>0</v>
      </c>
      <c r="CB95">
        <v>9</v>
      </c>
      <c r="CC95">
        <v>0</v>
      </c>
      <c r="CD95" t="s">
        <v>294</v>
      </c>
      <c r="CE95" s="3">
        <v>1</v>
      </c>
      <c r="CF95" t="s">
        <v>903</v>
      </c>
      <c r="CG95" t="s">
        <v>903</v>
      </c>
      <c r="CH95" s="2">
        <v>0.70833333333333337</v>
      </c>
      <c r="CI95" s="2">
        <v>0.375</v>
      </c>
      <c r="CJ95" s="2"/>
      <c r="CK95" s="2"/>
      <c r="CL95" t="s">
        <v>295</v>
      </c>
      <c r="CM95" t="s">
        <v>313</v>
      </c>
      <c r="CN95" s="3">
        <v>1</v>
      </c>
      <c r="CO95" s="2">
        <v>0.375</v>
      </c>
      <c r="CP95" s="2">
        <v>0.70833333333333337</v>
      </c>
      <c r="CQ95" s="2"/>
      <c r="CR95" s="2"/>
      <c r="CS95" s="2"/>
      <c r="CT95" s="2"/>
      <c r="CU95" t="s">
        <v>1055</v>
      </c>
      <c r="CY95" t="s">
        <v>291</v>
      </c>
      <c r="CZ95" t="s">
        <v>291</v>
      </c>
      <c r="DA95" t="s">
        <v>291</v>
      </c>
      <c r="DB95" t="s">
        <v>291</v>
      </c>
      <c r="DC95" t="s">
        <v>291</v>
      </c>
      <c r="DD95" t="s">
        <v>291</v>
      </c>
      <c r="DE95">
        <v>292</v>
      </c>
      <c r="DF95">
        <v>16</v>
      </c>
      <c r="DG95">
        <v>6938</v>
      </c>
      <c r="DH95">
        <v>119</v>
      </c>
      <c r="DI95">
        <v>14422</v>
      </c>
      <c r="DJ95">
        <v>69</v>
      </c>
      <c r="DK95">
        <v>3703</v>
      </c>
      <c r="DL95">
        <v>0</v>
      </c>
      <c r="DM95">
        <v>53</v>
      </c>
      <c r="DN95">
        <v>1446</v>
      </c>
      <c r="DO95">
        <v>0</v>
      </c>
      <c r="DP95">
        <v>10420</v>
      </c>
      <c r="DQ95">
        <v>1</v>
      </c>
      <c r="DR95">
        <v>10</v>
      </c>
      <c r="DS95">
        <v>0</v>
      </c>
      <c r="DT95">
        <v>0</v>
      </c>
      <c r="DU95">
        <v>45</v>
      </c>
      <c r="DV95">
        <v>204</v>
      </c>
      <c r="DW95">
        <v>724</v>
      </c>
      <c r="DX95">
        <v>1483</v>
      </c>
      <c r="DY95">
        <v>4</v>
      </c>
      <c r="DZ95">
        <v>42</v>
      </c>
      <c r="EA95">
        <v>27</v>
      </c>
      <c r="EB95">
        <v>144</v>
      </c>
      <c r="EC95">
        <v>27436</v>
      </c>
      <c r="ED95">
        <v>6</v>
      </c>
      <c r="EE95">
        <v>2</v>
      </c>
      <c r="EF95">
        <v>5</v>
      </c>
      <c r="EG95">
        <v>0</v>
      </c>
      <c r="EH95">
        <v>1</v>
      </c>
      <c r="EI95">
        <v>0</v>
      </c>
      <c r="EJ95">
        <v>175</v>
      </c>
      <c r="EK95">
        <v>27611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14422</v>
      </c>
      <c r="FE95">
        <v>64943</v>
      </c>
      <c r="FG95">
        <v>0.65456372887744207</v>
      </c>
      <c r="FH95">
        <v>1.3598634755114434</v>
      </c>
      <c r="FM95">
        <v>884044</v>
      </c>
      <c r="FN95">
        <v>0.74</v>
      </c>
      <c r="FO95">
        <v>609490</v>
      </c>
      <c r="FP95">
        <v>0.65</v>
      </c>
      <c r="FQ95">
        <v>309080</v>
      </c>
      <c r="FR95">
        <v>0.14000000000000001</v>
      </c>
      <c r="FS95">
        <v>1</v>
      </c>
      <c r="FT95">
        <v>2</v>
      </c>
      <c r="FU95">
        <v>1</v>
      </c>
      <c r="FV95" t="s">
        <v>293</v>
      </c>
      <c r="FW95" t="s">
        <v>291</v>
      </c>
      <c r="FX95" t="s">
        <v>293</v>
      </c>
      <c r="FY95" t="s">
        <v>291</v>
      </c>
      <c r="FZ95" t="s">
        <v>1058</v>
      </c>
      <c r="GA95">
        <v>26</v>
      </c>
      <c r="GB95">
        <v>752</v>
      </c>
      <c r="GC95">
        <v>25</v>
      </c>
      <c r="GD95">
        <v>736</v>
      </c>
      <c r="GE95">
        <v>1497</v>
      </c>
      <c r="GF95" t="s">
        <v>1293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2</v>
      </c>
      <c r="GP95">
        <v>9</v>
      </c>
      <c r="GQ95">
        <v>0</v>
      </c>
      <c r="GR95">
        <v>20</v>
      </c>
      <c r="GS95">
        <v>71</v>
      </c>
      <c r="GT95">
        <v>0</v>
      </c>
      <c r="GU95">
        <v>0</v>
      </c>
      <c r="GV95">
        <v>0</v>
      </c>
      <c r="GW95">
        <v>2</v>
      </c>
      <c r="GX95">
        <v>0</v>
      </c>
      <c r="GY95">
        <v>0</v>
      </c>
      <c r="GZ95">
        <v>0</v>
      </c>
      <c r="HA95">
        <v>18</v>
      </c>
      <c r="HB95">
        <v>0</v>
      </c>
      <c r="HC95">
        <v>6</v>
      </c>
      <c r="HD95">
        <v>4</v>
      </c>
      <c r="HE95">
        <v>0</v>
      </c>
      <c r="HF95">
        <v>0</v>
      </c>
      <c r="HG95" t="s">
        <v>293</v>
      </c>
      <c r="HH95" t="s">
        <v>293</v>
      </c>
      <c r="HI95">
        <v>0</v>
      </c>
      <c r="HJ95">
        <v>11300</v>
      </c>
      <c r="HK95">
        <v>11300</v>
      </c>
      <c r="HL95">
        <v>521</v>
      </c>
      <c r="HM95">
        <v>1064</v>
      </c>
      <c r="HN95">
        <v>6179</v>
      </c>
      <c r="HO95">
        <v>7365</v>
      </c>
      <c r="HP95">
        <v>0</v>
      </c>
      <c r="HQ95">
        <v>0</v>
      </c>
      <c r="HR95">
        <v>0</v>
      </c>
      <c r="HS95">
        <v>0</v>
      </c>
      <c r="HT95" t="s">
        <v>293</v>
      </c>
      <c r="HU95" t="s">
        <v>293</v>
      </c>
      <c r="HV95" t="s">
        <v>293</v>
      </c>
      <c r="HW95">
        <v>0</v>
      </c>
      <c r="HX95">
        <v>0</v>
      </c>
      <c r="HY95" t="s">
        <v>293</v>
      </c>
      <c r="HZ95">
        <v>0</v>
      </c>
      <c r="IA95">
        <v>0</v>
      </c>
      <c r="IB95" t="s">
        <v>293</v>
      </c>
      <c r="IC95" t="s">
        <v>293</v>
      </c>
      <c r="ID95" t="s">
        <v>293</v>
      </c>
      <c r="IE95" s="3" t="s">
        <v>293</v>
      </c>
      <c r="IF95" s="3" t="s">
        <v>293</v>
      </c>
      <c r="IG95" t="s">
        <v>293</v>
      </c>
      <c r="IH95" t="s">
        <v>293</v>
      </c>
      <c r="II95" t="s">
        <v>293</v>
      </c>
      <c r="IJ95" t="s">
        <v>1072</v>
      </c>
      <c r="IK95" t="s">
        <v>336</v>
      </c>
      <c r="IL95" s="88" t="s">
        <v>1294</v>
      </c>
      <c r="IM95" s="88">
        <v>41640</v>
      </c>
      <c r="IN95" t="s">
        <v>293</v>
      </c>
      <c r="IO95" t="s">
        <v>291</v>
      </c>
      <c r="IP95" t="s">
        <v>291</v>
      </c>
      <c r="IQ95" t="s">
        <v>291</v>
      </c>
      <c r="IR95" t="s">
        <v>291</v>
      </c>
      <c r="IS95" t="s">
        <v>1295</v>
      </c>
      <c r="IT95">
        <v>11</v>
      </c>
      <c r="IU95" t="s">
        <v>1296</v>
      </c>
      <c r="IV95" t="s">
        <v>1297</v>
      </c>
    </row>
    <row r="96" spans="1:259" x14ac:dyDescent="0.2">
      <c r="CJ96" s="2"/>
      <c r="CK96" s="2"/>
      <c r="IE96" s="3"/>
      <c r="IF96" s="3"/>
    </row>
  </sheetData>
  <sheetProtection password="FE8F" sheet="1" objects="1" scenarios="1"/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入力時の注意</vt:lpstr>
      <vt:lpstr>アンケート回答入力シート</vt:lpstr>
      <vt:lpstr>出力シート</vt:lpstr>
      <vt:lpstr>前年度実績参照</vt:lpstr>
      <vt:lpstr>アンケート回答入力シート!Print_Area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東京医科歯科大学輸血部</dc:creator>
  <cp:lastModifiedBy>Syasumura</cp:lastModifiedBy>
  <cp:lastPrinted>2016-04-11T05:37:39Z</cp:lastPrinted>
  <dcterms:created xsi:type="dcterms:W3CDTF">2013-03-12T08:41:12Z</dcterms:created>
  <dcterms:modified xsi:type="dcterms:W3CDTF">2016-04-25T05:04:24Z</dcterms:modified>
</cp:coreProperties>
</file>